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8\Sisemine\Kassakulu\Kassakulu 25\"/>
    </mc:Choice>
  </mc:AlternateContent>
  <bookViews>
    <workbookView xWindow="-120" yWindow="-120" windowWidth="29040" windowHeight="1764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I34" i="1"/>
  <c r="J34" i="1"/>
  <c r="K34" i="1"/>
  <c r="L34" i="1"/>
  <c r="M34" i="1"/>
  <c r="N34" i="1"/>
  <c r="O34" i="1"/>
  <c r="P34" i="1"/>
  <c r="BV21" i="1"/>
  <c r="BU21" i="1"/>
  <c r="BT21" i="1"/>
  <c r="CC20" i="1"/>
  <c r="CC21" i="1" s="1"/>
  <c r="CB20" i="1"/>
  <c r="CB21" i="1" s="1"/>
  <c r="CA20" i="1"/>
  <c r="CA21" i="1" s="1"/>
  <c r="BZ20" i="1"/>
  <c r="BZ21" i="1" s="1"/>
  <c r="BY20" i="1"/>
  <c r="BY21" i="1" s="1"/>
  <c r="BX20" i="1"/>
  <c r="BX21" i="1" s="1"/>
  <c r="BW20" i="1"/>
  <c r="BW21" i="1" s="1"/>
  <c r="BV20" i="1"/>
  <c r="BU20" i="1"/>
  <c r="BT20" i="1"/>
  <c r="AX21" i="1"/>
  <c r="AW21" i="1"/>
  <c r="BC20" i="1"/>
  <c r="BC21" i="1" s="1"/>
  <c r="BB20" i="1"/>
  <c r="BB21" i="1" s="1"/>
  <c r="BA20" i="1"/>
  <c r="BA21" i="1" s="1"/>
  <c r="AZ20" i="1"/>
  <c r="AZ21" i="1" s="1"/>
  <c r="AY20" i="1"/>
  <c r="AY21" i="1" s="1"/>
  <c r="AX20" i="1"/>
  <c r="AW20" i="1"/>
  <c r="AV20" i="1"/>
  <c r="AV21" i="1" s="1"/>
  <c r="AU20" i="1"/>
  <c r="AU21" i="1" s="1"/>
  <c r="AT20" i="1"/>
  <c r="AT21" i="1" s="1"/>
  <c r="AM21" i="1"/>
  <c r="AL21" i="1"/>
  <c r="AJ21" i="1"/>
  <c r="AI21" i="1"/>
  <c r="AP20" i="1"/>
  <c r="AP21" i="1" s="1"/>
  <c r="AO20" i="1"/>
  <c r="AO21" i="1" s="1"/>
  <c r="AN20" i="1"/>
  <c r="AN21" i="1" s="1"/>
  <c r="AM20" i="1"/>
  <c r="AL20" i="1"/>
  <c r="AK20" i="1"/>
  <c r="AK21" i="1" s="1"/>
  <c r="AJ20" i="1"/>
  <c r="AI20" i="1"/>
  <c r="AH20" i="1"/>
  <c r="AH21" i="1" s="1"/>
  <c r="AG20" i="1"/>
  <c r="AG21" i="1" s="1"/>
  <c r="AA21" i="1"/>
  <c r="Y21" i="1"/>
  <c r="X21" i="1"/>
  <c r="U21" i="1"/>
  <c r="T21" i="1"/>
  <c r="AC20" i="1"/>
  <c r="AC21" i="1" s="1"/>
  <c r="AB20" i="1"/>
  <c r="AB21" i="1" s="1"/>
  <c r="AA20" i="1"/>
  <c r="Z20" i="1"/>
  <c r="Z21" i="1" s="1"/>
  <c r="Y20" i="1"/>
  <c r="X20" i="1"/>
  <c r="W20" i="1"/>
  <c r="W21" i="1" s="1"/>
  <c r="V20" i="1"/>
  <c r="V21" i="1" s="1"/>
  <c r="U20" i="1"/>
  <c r="T20" i="1"/>
  <c r="H21" i="1"/>
  <c r="I21" i="1"/>
  <c r="M21" i="1"/>
  <c r="N21" i="1"/>
  <c r="O21" i="1"/>
  <c r="P21" i="1"/>
  <c r="H20" i="1"/>
  <c r="I20" i="1"/>
  <c r="J20" i="1"/>
  <c r="J21" i="1" s="1"/>
  <c r="K20" i="1"/>
  <c r="K21" i="1" s="1"/>
  <c r="L20" i="1"/>
  <c r="L21" i="1" s="1"/>
  <c r="M20" i="1"/>
  <c r="N20" i="1"/>
  <c r="O20" i="1"/>
  <c r="P20" i="1"/>
  <c r="G20" i="1"/>
  <c r="I35" i="1" l="1"/>
  <c r="K35" i="1"/>
  <c r="M35" i="1"/>
  <c r="N35" i="1"/>
  <c r="O35" i="1"/>
  <c r="P35" i="1"/>
  <c r="H35" i="1"/>
  <c r="J35" i="1"/>
  <c r="L35" i="1"/>
  <c r="U34" i="1"/>
  <c r="U35" i="1" s="1"/>
  <c r="V34" i="1"/>
  <c r="V35" i="1" s="1"/>
  <c r="W34" i="1"/>
  <c r="W35" i="1" s="1"/>
  <c r="X34" i="1"/>
  <c r="X35" i="1" s="1"/>
  <c r="Y34" i="1"/>
  <c r="Y35" i="1" s="1"/>
  <c r="Z34" i="1"/>
  <c r="Z35" i="1" s="1"/>
  <c r="AA34" i="1"/>
  <c r="AA35" i="1" s="1"/>
  <c r="AB34" i="1"/>
  <c r="AB35" i="1" s="1"/>
  <c r="AC34" i="1"/>
  <c r="AC35" i="1"/>
  <c r="AH34" i="1"/>
  <c r="AH35" i="1" s="1"/>
  <c r="AI34" i="1"/>
  <c r="AI35" i="1" s="1"/>
  <c r="AJ34" i="1"/>
  <c r="AJ35" i="1" s="1"/>
  <c r="AK34" i="1"/>
  <c r="AK35" i="1" s="1"/>
  <c r="AL34" i="1"/>
  <c r="AL35" i="1" s="1"/>
  <c r="AM34" i="1"/>
  <c r="AM35" i="1" s="1"/>
  <c r="AN34" i="1"/>
  <c r="AN35" i="1" s="1"/>
  <c r="AO34" i="1"/>
  <c r="AO35" i="1" s="1"/>
  <c r="AP34" i="1"/>
  <c r="AP35" i="1" s="1"/>
  <c r="D30" i="1" l="1"/>
  <c r="D33" i="1"/>
  <c r="D32" i="1"/>
  <c r="D31" i="1"/>
  <c r="D29" i="1"/>
  <c r="D28" i="1"/>
  <c r="AD20" i="1"/>
  <c r="AD21" i="1" s="1"/>
  <c r="AE20" i="1"/>
  <c r="AE21" i="1" s="1"/>
  <c r="AF20" i="1"/>
  <c r="AF21" i="1" s="1"/>
  <c r="D7" i="1"/>
  <c r="Q20" i="1"/>
  <c r="Q21" i="1" s="1"/>
  <c r="R20" i="1"/>
  <c r="R21" i="1" s="1"/>
  <c r="S20" i="1"/>
  <c r="AQ20" i="1"/>
  <c r="AQ21" i="1" s="1"/>
  <c r="AR20" i="1"/>
  <c r="AR21" i="1" s="1"/>
  <c r="AS20" i="1"/>
  <c r="AS21" i="1" s="1"/>
  <c r="BD20" i="1"/>
  <c r="BE20" i="1"/>
  <c r="BE21" i="1" s="1"/>
  <c r="BF20" i="1"/>
  <c r="BF21" i="1" s="1"/>
  <c r="BG20" i="1"/>
  <c r="BG21" i="1" s="1"/>
  <c r="BH20" i="1"/>
  <c r="BH21" i="1" s="1"/>
  <c r="BI20" i="1"/>
  <c r="BI21" i="1" s="1"/>
  <c r="BJ20" i="1"/>
  <c r="BJ21" i="1" s="1"/>
  <c r="BK20" i="1"/>
  <c r="BK21" i="1" s="1"/>
  <c r="BL20" i="1"/>
  <c r="BL21" i="1" s="1"/>
  <c r="BM20" i="1"/>
  <c r="BM21" i="1" s="1"/>
  <c r="BN20" i="1"/>
  <c r="BN21" i="1" s="1"/>
  <c r="BO20" i="1"/>
  <c r="BO21" i="1" s="1"/>
  <c r="BP20" i="1"/>
  <c r="BP21" i="1" s="1"/>
  <c r="BQ20" i="1"/>
  <c r="BQ21" i="1" s="1"/>
  <c r="BR20" i="1"/>
  <c r="BR21" i="1" s="1"/>
  <c r="BS20" i="1"/>
  <c r="BS21" i="1" s="1"/>
  <c r="CD20" i="1"/>
  <c r="CD21" i="1" s="1"/>
  <c r="CE20" i="1"/>
  <c r="CE21" i="1" s="1"/>
  <c r="CF20" i="1"/>
  <c r="CF21" i="1" s="1"/>
  <c r="S21" i="1"/>
  <c r="BD21" i="1"/>
  <c r="D34" i="1" l="1"/>
  <c r="D35" i="1"/>
  <c r="D20" i="1"/>
  <c r="M51" i="1" l="1"/>
  <c r="N51" i="1"/>
  <c r="M50" i="1"/>
  <c r="M52" i="1" s="1"/>
  <c r="N50" i="1"/>
  <c r="N52" i="1" s="1"/>
  <c r="L47" i="1"/>
  <c r="M47" i="1"/>
  <c r="N47" i="1"/>
  <c r="I46" i="1"/>
  <c r="J46" i="1"/>
  <c r="K46" i="1"/>
  <c r="L46" i="1"/>
  <c r="M46" i="1"/>
  <c r="N46" i="1"/>
  <c r="J45" i="1"/>
  <c r="K45" i="1"/>
  <c r="L45" i="1"/>
  <c r="M45" i="1"/>
  <c r="N45" i="1"/>
  <c r="I45" i="1"/>
  <c r="L42" i="1"/>
  <c r="M42" i="1"/>
  <c r="N42" i="1"/>
  <c r="I41" i="1"/>
  <c r="J41" i="1"/>
  <c r="K41" i="1"/>
  <c r="L41" i="1"/>
  <c r="L51" i="1" s="1"/>
  <c r="M41" i="1"/>
  <c r="N41" i="1"/>
  <c r="K40" i="1"/>
  <c r="L40" i="1"/>
  <c r="L50" i="1" s="1"/>
  <c r="M40" i="1"/>
  <c r="N40" i="1"/>
  <c r="D19" i="1"/>
  <c r="D18" i="1"/>
  <c r="D17" i="1"/>
  <c r="D16" i="1"/>
  <c r="D15" i="1"/>
  <c r="D14" i="1"/>
  <c r="D13" i="1"/>
  <c r="D12" i="1"/>
  <c r="D11" i="1"/>
  <c r="D10" i="1"/>
  <c r="D9" i="1"/>
  <c r="D8" i="1"/>
  <c r="L52" i="1" l="1"/>
  <c r="K50" i="1"/>
  <c r="K47" i="1"/>
  <c r="J51" i="1"/>
  <c r="J47" i="1"/>
  <c r="K51" i="1"/>
  <c r="K52" i="1" s="1"/>
  <c r="I47" i="1"/>
  <c r="I51" i="1"/>
  <c r="K42" i="1"/>
  <c r="J40" i="1"/>
  <c r="I40" i="1" l="1"/>
  <c r="E40" i="1"/>
  <c r="D40" i="1"/>
  <c r="C40" i="1"/>
  <c r="J50" i="1"/>
  <c r="J52" i="1" s="1"/>
  <c r="J42" i="1"/>
  <c r="D21" i="1" l="1"/>
  <c r="D23" i="1" s="1"/>
  <c r="I50" i="1"/>
  <c r="I42" i="1"/>
  <c r="H40" i="1"/>
  <c r="I52" i="1" l="1"/>
  <c r="BT17" i="1" l="1"/>
  <c r="T11" i="1"/>
  <c r="T17" i="1"/>
  <c r="T30" i="1"/>
  <c r="T34" i="1"/>
  <c r="T35" i="1" l="1"/>
  <c r="H45" i="1" l="1"/>
  <c r="H50" i="1" s="1"/>
  <c r="H46" i="1"/>
  <c r="H41" i="1"/>
  <c r="G40" i="1"/>
  <c r="H47" i="1" l="1"/>
  <c r="H51" i="1"/>
  <c r="H52" i="1" s="1"/>
  <c r="H42" i="1"/>
  <c r="AG34" i="1"/>
  <c r="G41" i="1"/>
  <c r="G45" i="1" l="1"/>
  <c r="G46" i="1"/>
  <c r="F40" i="1"/>
  <c r="O40" i="1" s="1"/>
  <c r="G42" i="1"/>
  <c r="G51" i="1"/>
  <c r="G50" i="1" l="1"/>
  <c r="G52" i="1" s="1"/>
  <c r="G47" i="1"/>
  <c r="F45" i="1"/>
  <c r="F41" i="1"/>
  <c r="F46" i="1"/>
  <c r="D41" i="1"/>
  <c r="E41" i="1"/>
  <c r="C41" i="1"/>
  <c r="O41" i="1" l="1"/>
  <c r="O42" i="1" s="1"/>
  <c r="F47" i="1"/>
  <c r="F51" i="1"/>
  <c r="D42" i="1"/>
  <c r="F42" i="1"/>
  <c r="F50" i="1"/>
  <c r="F52" i="1" s="1"/>
  <c r="D45" i="1"/>
  <c r="D50" i="1" s="1"/>
  <c r="E45" i="1"/>
  <c r="E50" i="1" s="1"/>
  <c r="C42" i="1"/>
  <c r="E42" i="1"/>
  <c r="AT11" i="1"/>
  <c r="AT17" i="1"/>
  <c r="E46" i="1" l="1"/>
  <c r="AG30" i="1"/>
  <c r="AG35" i="1" s="1"/>
  <c r="E7" i="1"/>
  <c r="D46" i="1" l="1"/>
  <c r="E51" i="1"/>
  <c r="E52" i="1" s="1"/>
  <c r="E47" i="1"/>
  <c r="E33" i="1"/>
  <c r="E31" i="1"/>
  <c r="E32" i="1"/>
  <c r="E29" i="1"/>
  <c r="E28" i="1"/>
  <c r="G34" i="1"/>
  <c r="C34" i="1"/>
  <c r="B45" i="1" s="1"/>
  <c r="G30" i="1"/>
  <c r="C30" i="1"/>
  <c r="B46" i="1" s="1"/>
  <c r="E19" i="1"/>
  <c r="E18" i="1"/>
  <c r="E16" i="1"/>
  <c r="E15" i="1"/>
  <c r="E14" i="1"/>
  <c r="E13" i="1"/>
  <c r="E12" i="1"/>
  <c r="E10" i="1"/>
  <c r="E9" i="1"/>
  <c r="E8" i="1"/>
  <c r="G17" i="1"/>
  <c r="AG17" i="1"/>
  <c r="BG17" i="1"/>
  <c r="C17" i="1"/>
  <c r="C20" i="1" s="1"/>
  <c r="B40" i="1" s="1"/>
  <c r="G11" i="1"/>
  <c r="AG11" i="1"/>
  <c r="BG11" i="1"/>
  <c r="BT11" i="1"/>
  <c r="C11" i="1"/>
  <c r="E11" i="1" l="1"/>
  <c r="B41" i="1"/>
  <c r="B51" i="1" s="1"/>
  <c r="C46" i="1"/>
  <c r="O46" i="1" s="1"/>
  <c r="E30" i="1"/>
  <c r="B47" i="1"/>
  <c r="C45" i="1"/>
  <c r="O45" i="1" s="1"/>
  <c r="O47" i="1" s="1"/>
  <c r="E34" i="1"/>
  <c r="B42" i="1"/>
  <c r="B50" i="1"/>
  <c r="B52" i="1" s="1"/>
  <c r="D51" i="1"/>
  <c r="D52" i="1" s="1"/>
  <c r="D47" i="1"/>
  <c r="G35" i="1"/>
  <c r="C21" i="1"/>
  <c r="E21" i="1" s="1"/>
  <c r="C35" i="1"/>
  <c r="G21" i="1"/>
  <c r="E17" i="1"/>
  <c r="E20" i="1"/>
  <c r="C47" i="1" l="1"/>
  <c r="C50" i="1"/>
  <c r="O50" i="1" s="1"/>
  <c r="C51" i="1"/>
  <c r="O51" i="1" s="1"/>
  <c r="E35" i="1"/>
  <c r="C52" i="1" l="1"/>
  <c r="O52" i="1" s="1"/>
</calcChain>
</file>

<file path=xl/sharedStrings.xml><?xml version="1.0" encoding="utf-8"?>
<sst xmlns="http://schemas.openxmlformats.org/spreadsheetml/2006/main" count="200" uniqueCount="71">
  <si>
    <t>1554</t>
  </si>
  <si>
    <t>Masinate ja seadmete, sh transpordivahendite soetamine ja renoveerimine</t>
  </si>
  <si>
    <t>1555</t>
  </si>
  <si>
    <t>Info- ja kommunikatsioonitehnoloogia seadmete soetamine ja renoveerimine</t>
  </si>
  <si>
    <t>Ehitusalsed investeeringud</t>
  </si>
  <si>
    <t>1560</t>
  </si>
  <si>
    <t>5002</t>
  </si>
  <si>
    <t>Töölepinguliste töötasu</t>
  </si>
  <si>
    <t>5003</t>
  </si>
  <si>
    <t>Tegevväelaste töötasu</t>
  </si>
  <si>
    <t>5060</t>
  </si>
  <si>
    <t>Tööjõumaksud</t>
  </si>
  <si>
    <t xml:space="preserve">Eelarve </t>
  </si>
  <si>
    <t>Eelarve KOKKU</t>
  </si>
  <si>
    <t>Investeeringud (IN040008) kokku</t>
  </si>
  <si>
    <t>Muud toetused kokku</t>
  </si>
  <si>
    <t>5005;
5008;
5050;</t>
  </si>
  <si>
    <t>Muud tööjõukulud kokku</t>
  </si>
  <si>
    <t>Tööjõukulud KOKKU</t>
  </si>
  <si>
    <t>Uurimis ja arendustööd kokku</t>
  </si>
  <si>
    <t>Muud tegevuskulud kokku</t>
  </si>
  <si>
    <t xml:space="preserve"> Eelarve kasutamine kokku </t>
  </si>
  <si>
    <t>Konto</t>
  </si>
  <si>
    <t>Konto sisu</t>
  </si>
  <si>
    <t>Tegevuskulud (SE040008) kokku</t>
  </si>
  <si>
    <t>KÕIK KOKKU</t>
  </si>
  <si>
    <t>Tarkavara investeeringud</t>
  </si>
  <si>
    <t>Eelarve kasutamise % kokku</t>
  </si>
  <si>
    <t>Kasutamine Jaanuar</t>
  </si>
  <si>
    <t>KOKKU</t>
  </si>
  <si>
    <t>sh Objekti valveteenus</t>
  </si>
  <si>
    <t>sh Noorte isamaaline kasvatus </t>
  </si>
  <si>
    <t>sh Laiapindse riigikaitse ettevalmistamine ja toetamine</t>
  </si>
  <si>
    <t>sh Riigikaitseõpetuse välilaagrite läbiviimise toetamine</t>
  </si>
  <si>
    <t>sh Üksuste alalhoidmine ja väljaõpe</t>
  </si>
  <si>
    <t>sh Kaitseliit</t>
  </si>
  <si>
    <t xml:space="preserve"> sh Kaitseliit</t>
  </si>
  <si>
    <t>2024 jäägid</t>
  </si>
  <si>
    <t>2025 eelarvelised vahendid</t>
  </si>
  <si>
    <t>Kasutamine Veebruar</t>
  </si>
  <si>
    <t>Kasutamine Märts</t>
  </si>
  <si>
    <t>KOKKUVÕTE</t>
  </si>
  <si>
    <t>objekti kood SE040008</t>
  </si>
  <si>
    <t>objekti kood IN040008</t>
  </si>
  <si>
    <t>2025 vahendid</t>
  </si>
  <si>
    <t>2024 vahendid</t>
  </si>
  <si>
    <t>2024 &amp; 2025 KOKKU</t>
  </si>
  <si>
    <t>Eelarve</t>
  </si>
  <si>
    <t>Jaanuar</t>
  </si>
  <si>
    <t>Veebruar</t>
  </si>
  <si>
    <t>Märts</t>
  </si>
  <si>
    <t>Kasutamine Aprill</t>
  </si>
  <si>
    <t>Aprill</t>
  </si>
  <si>
    <t>Kasutamine Mai</t>
  </si>
  <si>
    <t>Mai</t>
  </si>
  <si>
    <t>Kasutamine Juuni</t>
  </si>
  <si>
    <t>Juuni</t>
  </si>
  <si>
    <t>Kasutamine Juuli</t>
  </si>
  <si>
    <t>Juuli</t>
  </si>
  <si>
    <t>Kasutamine August</t>
  </si>
  <si>
    <t>Kasutamine September</t>
  </si>
  <si>
    <t>Kasutamine Oktoober</t>
  </si>
  <si>
    <t>Kasutamine November</t>
  </si>
  <si>
    <t>Kasutamine Detsember</t>
  </si>
  <si>
    <t>August</t>
  </si>
  <si>
    <t>September</t>
  </si>
  <si>
    <t>Oktoober</t>
  </si>
  <si>
    <t>November</t>
  </si>
  <si>
    <t>Detsember</t>
  </si>
  <si>
    <t>Kaitseliidu tegevustoetuse ja sihtfinatseerimise eelarve kasutamine (september)</t>
  </si>
  <si>
    <t>Seisuga raamatupidamistarkvarast 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</si>
</sst>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####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sz val="10"/>
      <name val="Times New Roman"/>
      <family val="2"/>
    </font>
    <font>
      <b/>
      <sz val="10"/>
      <name val="Times New Roman"/>
      <family val="2"/>
    </font>
    <font>
      <sz val="11"/>
      <name val="Calibri"/>
      <family val="2"/>
      <scheme val="minor"/>
    </font>
    <font>
      <b/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rgb="FF000000"/>
      <name val="Times New Roman"/>
      <family val="2"/>
    </font>
    <font>
      <sz val="10"/>
      <color rgb="FF00B050"/>
      <name val="Times New Roman"/>
      <family val="2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EFECF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1">
    <xf numFmtId="0" fontId="0" fillId="0" borderId="0" xfId="0"/>
    <xf numFmtId="0" fontId="6" fillId="0" borderId="0" xfId="0" applyFont="1"/>
    <xf numFmtId="3" fontId="5" fillId="4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 applyAlignment="1">
      <alignment horizontal="right" vertical="center"/>
    </xf>
    <xf numFmtId="3" fontId="5" fillId="5" borderId="6" xfId="0" applyNumberFormat="1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wrapText="1"/>
    </xf>
    <xf numFmtId="0" fontId="4" fillId="3" borderId="6" xfId="0" applyFont="1" applyFill="1" applyBorder="1" applyAlignment="1">
      <alignment horizontal="left" vertical="center"/>
    </xf>
    <xf numFmtId="3" fontId="5" fillId="4" borderId="6" xfId="0" applyNumberFormat="1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right" vertical="center" wrapText="1"/>
    </xf>
    <xf numFmtId="3" fontId="6" fillId="0" borderId="0" xfId="0" applyNumberFormat="1" applyFont="1"/>
    <xf numFmtId="0" fontId="8" fillId="0" borderId="0" xfId="0" applyFont="1" applyAlignment="1">
      <alignment horizont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/>
    <xf numFmtId="165" fontId="6" fillId="0" borderId="7" xfId="1" applyNumberFormat="1" applyFont="1" applyBorder="1"/>
    <xf numFmtId="165" fontId="10" fillId="5" borderId="7" xfId="1" applyNumberFormat="1" applyFont="1" applyFill="1" applyBorder="1"/>
    <xf numFmtId="165" fontId="10" fillId="5" borderId="10" xfId="1" applyNumberFormat="1" applyFont="1" applyFill="1" applyBorder="1"/>
    <xf numFmtId="0" fontId="6" fillId="10" borderId="0" xfId="0" applyFont="1" applyFill="1" applyBorder="1"/>
    <xf numFmtId="4" fontId="7" fillId="10" borderId="0" xfId="0" applyNumberFormat="1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3" fontId="5" fillId="10" borderId="0" xfId="0" applyNumberFormat="1" applyFont="1" applyFill="1" applyBorder="1" applyAlignment="1">
      <alignment horizontal="right" vertical="center"/>
    </xf>
    <xf numFmtId="165" fontId="5" fillId="10" borderId="0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165" fontId="10" fillId="10" borderId="0" xfId="1" applyNumberFormat="1" applyFont="1" applyFill="1" applyBorder="1"/>
    <xf numFmtId="164" fontId="1" fillId="10" borderId="0" xfId="0" applyNumberFormat="1" applyFont="1" applyFill="1" applyBorder="1" applyAlignment="1">
      <alignment horizontal="center" vertical="center" wrapText="1"/>
    </xf>
    <xf numFmtId="165" fontId="6" fillId="10" borderId="0" xfId="1" applyNumberFormat="1" applyFont="1" applyFill="1" applyBorder="1"/>
    <xf numFmtId="165" fontId="5" fillId="5" borderId="7" xfId="1" applyNumberFormat="1" applyFont="1" applyFill="1" applyBorder="1" applyAlignment="1">
      <alignment horizontal="right" vertical="center"/>
    </xf>
    <xf numFmtId="165" fontId="5" fillId="4" borderId="7" xfId="1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6" fillId="0" borderId="1" xfId="0" applyNumberFormat="1" applyFont="1" applyBorder="1"/>
    <xf numFmtId="3" fontId="4" fillId="4" borderId="1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right"/>
    </xf>
    <xf numFmtId="3" fontId="4" fillId="5" borderId="1" xfId="0" applyNumberFormat="1" applyFont="1" applyFill="1" applyBorder="1" applyAlignment="1">
      <alignment horizontal="right"/>
    </xf>
    <xf numFmtId="3" fontId="5" fillId="4" borderId="1" xfId="0" applyNumberFormat="1" applyFont="1" applyFill="1" applyBorder="1" applyAlignment="1">
      <alignment horizontal="right"/>
    </xf>
    <xf numFmtId="3" fontId="7" fillId="4" borderId="1" xfId="0" applyNumberFormat="1" applyFont="1" applyFill="1" applyBorder="1" applyAlignment="1">
      <alignment horizontal="right"/>
    </xf>
    <xf numFmtId="3" fontId="4" fillId="4" borderId="6" xfId="0" applyNumberFormat="1" applyFont="1" applyFill="1" applyBorder="1" applyAlignment="1">
      <alignment horizontal="right"/>
    </xf>
    <xf numFmtId="3" fontId="5" fillId="5" borderId="6" xfId="0" applyNumberFormat="1" applyFont="1" applyFill="1" applyBorder="1" applyAlignment="1">
      <alignment horizontal="right"/>
    </xf>
    <xf numFmtId="3" fontId="10" fillId="5" borderId="7" xfId="0" applyNumberFormat="1" applyFont="1" applyFill="1" applyBorder="1" applyAlignment="1">
      <alignment horizontal="right"/>
    </xf>
    <xf numFmtId="3" fontId="4" fillId="5" borderId="6" xfId="0" applyNumberFormat="1" applyFont="1" applyFill="1" applyBorder="1" applyAlignment="1">
      <alignment horizontal="right"/>
    </xf>
    <xf numFmtId="3" fontId="5" fillId="4" borderId="6" xfId="0" applyNumberFormat="1" applyFont="1" applyFill="1" applyBorder="1" applyAlignment="1">
      <alignment horizontal="right"/>
    </xf>
    <xf numFmtId="3" fontId="7" fillId="4" borderId="6" xfId="0" applyNumberFormat="1" applyFont="1" applyFill="1" applyBorder="1" applyAlignment="1">
      <alignment horizontal="right"/>
    </xf>
    <xf numFmtId="3" fontId="10" fillId="5" borderId="6" xfId="0" applyNumberFormat="1" applyFont="1" applyFill="1" applyBorder="1" applyAlignment="1">
      <alignment horizontal="right"/>
    </xf>
    <xf numFmtId="3" fontId="10" fillId="5" borderId="8" xfId="0" applyNumberFormat="1" applyFont="1" applyFill="1" applyBorder="1" applyAlignment="1">
      <alignment horizontal="right"/>
    </xf>
    <xf numFmtId="3" fontId="4" fillId="4" borderId="7" xfId="0" applyNumberFormat="1" applyFont="1" applyFill="1" applyBorder="1" applyAlignment="1">
      <alignment horizontal="right"/>
    </xf>
    <xf numFmtId="3" fontId="5" fillId="5" borderId="7" xfId="0" applyNumberFormat="1" applyFont="1" applyFill="1" applyBorder="1" applyAlignment="1">
      <alignment horizontal="right"/>
    </xf>
    <xf numFmtId="3" fontId="4" fillId="5" borderId="7" xfId="0" applyNumberFormat="1" applyFont="1" applyFill="1" applyBorder="1" applyAlignment="1">
      <alignment horizontal="right"/>
    </xf>
    <xf numFmtId="3" fontId="5" fillId="4" borderId="7" xfId="0" applyNumberFormat="1" applyFont="1" applyFill="1" applyBorder="1" applyAlignment="1">
      <alignment horizontal="right"/>
    </xf>
    <xf numFmtId="3" fontId="7" fillId="4" borderId="7" xfId="0" applyNumberFormat="1" applyFont="1" applyFill="1" applyBorder="1" applyAlignment="1">
      <alignment horizontal="right"/>
    </xf>
    <xf numFmtId="3" fontId="10" fillId="5" borderId="1" xfId="0" applyNumberFormat="1" applyFont="1" applyFill="1" applyBorder="1" applyAlignment="1">
      <alignment horizontal="right"/>
    </xf>
    <xf numFmtId="3" fontId="10" fillId="5" borderId="9" xfId="0" applyNumberFormat="1" applyFont="1" applyFill="1" applyBorder="1" applyAlignment="1">
      <alignment horizontal="right"/>
    </xf>
    <xf numFmtId="3" fontId="10" fillId="5" borderId="10" xfId="0" applyNumberFormat="1" applyFont="1" applyFill="1" applyBorder="1" applyAlignment="1">
      <alignment horizontal="right"/>
    </xf>
    <xf numFmtId="3" fontId="10" fillId="5" borderId="2" xfId="0" applyNumberFormat="1" applyFont="1" applyFill="1" applyBorder="1" applyAlignment="1">
      <alignment horizontal="right"/>
    </xf>
    <xf numFmtId="3" fontId="10" fillId="5" borderId="12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164" fontId="13" fillId="3" borderId="0" xfId="0" applyNumberFormat="1" applyFont="1" applyFill="1" applyBorder="1" applyAlignment="1">
      <alignment horizontal="left" vertical="center"/>
    </xf>
    <xf numFmtId="0" fontId="6" fillId="0" borderId="0" xfId="0" applyFont="1" applyBorder="1"/>
    <xf numFmtId="0" fontId="13" fillId="3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3" fontId="13" fillId="4" borderId="0" xfId="0" applyNumberFormat="1" applyFont="1" applyFill="1" applyBorder="1" applyAlignment="1">
      <alignment horizontal="right" vertical="center"/>
    </xf>
    <xf numFmtId="3" fontId="14" fillId="4" borderId="0" xfId="0" applyNumberFormat="1" applyFont="1" applyFill="1" applyBorder="1" applyAlignment="1">
      <alignment horizontal="right" vertical="center"/>
    </xf>
    <xf numFmtId="3" fontId="5" fillId="10" borderId="1" xfId="0" applyNumberFormat="1" applyFont="1" applyFill="1" applyBorder="1" applyAlignment="1">
      <alignment horizontal="right" vertical="center"/>
    </xf>
    <xf numFmtId="0" fontId="15" fillId="0" borderId="0" xfId="0" applyFont="1"/>
    <xf numFmtId="0" fontId="14" fillId="4" borderId="0" xfId="0" applyFont="1" applyFill="1" applyBorder="1" applyAlignment="1">
      <alignment horizontal="left" vertical="center"/>
    </xf>
    <xf numFmtId="0" fontId="0" fillId="0" borderId="0" xfId="0" applyBorder="1"/>
    <xf numFmtId="0" fontId="15" fillId="0" borderId="0" xfId="0" applyFont="1" applyBorder="1"/>
    <xf numFmtId="0" fontId="6" fillId="0" borderId="1" xfId="0" applyFont="1" applyBorder="1"/>
    <xf numFmtId="0" fontId="10" fillId="0" borderId="0" xfId="0" applyFont="1" applyAlignment="1">
      <alignment horizontal="center"/>
    </xf>
    <xf numFmtId="3" fontId="10" fillId="0" borderId="1" xfId="0" applyNumberFormat="1" applyFont="1" applyBorder="1"/>
    <xf numFmtId="3" fontId="10" fillId="10" borderId="1" xfId="0" applyNumberFormat="1" applyFont="1" applyFill="1" applyBorder="1"/>
    <xf numFmtId="0" fontId="6" fillId="10" borderId="1" xfId="0" applyFont="1" applyFill="1" applyBorder="1"/>
    <xf numFmtId="3" fontId="6" fillId="10" borderId="1" xfId="0" applyNumberFormat="1" applyFont="1" applyFill="1" applyBorder="1"/>
    <xf numFmtId="3" fontId="0" fillId="10" borderId="1" xfId="0" applyNumberFormat="1" applyFont="1" applyFill="1" applyBorder="1"/>
    <xf numFmtId="3" fontId="5" fillId="5" borderId="9" xfId="0" applyNumberFormat="1" applyFont="1" applyFill="1" applyBorder="1" applyAlignment="1">
      <alignment horizontal="right" vertical="center"/>
    </xf>
    <xf numFmtId="165" fontId="7" fillId="4" borderId="7" xfId="1" applyNumberFormat="1" applyFont="1" applyFill="1" applyBorder="1" applyAlignment="1">
      <alignment horizontal="right" vertical="center"/>
    </xf>
    <xf numFmtId="3" fontId="13" fillId="3" borderId="0" xfId="0" applyNumberFormat="1" applyFont="1" applyFill="1" applyBorder="1" applyAlignment="1">
      <alignment horizontal="left" vertical="center"/>
    </xf>
    <xf numFmtId="3" fontId="5" fillId="9" borderId="1" xfId="0" applyNumberFormat="1" applyFont="1" applyFill="1" applyBorder="1" applyAlignment="1">
      <alignment horizontal="center" wrapText="1"/>
    </xf>
    <xf numFmtId="3" fontId="5" fillId="9" borderId="6" xfId="0" applyNumberFormat="1" applyFont="1" applyFill="1" applyBorder="1" applyAlignment="1">
      <alignment horizontal="center" wrapText="1"/>
    </xf>
    <xf numFmtId="3" fontId="5" fillId="9" borderId="7" xfId="0" applyNumberFormat="1" applyFont="1" applyFill="1" applyBorder="1" applyAlignment="1">
      <alignment horizontal="center" wrapText="1"/>
    </xf>
    <xf numFmtId="3" fontId="5" fillId="9" borderId="2" xfId="0" applyNumberFormat="1" applyFont="1" applyFill="1" applyBorder="1" applyAlignment="1">
      <alignment horizontal="center" wrapText="1"/>
    </xf>
    <xf numFmtId="3" fontId="6" fillId="5" borderId="1" xfId="0" applyNumberFormat="1" applyFont="1" applyFill="1" applyBorder="1"/>
    <xf numFmtId="3" fontId="6" fillId="10" borderId="0" xfId="0" applyNumberFormat="1" applyFont="1" applyFill="1" applyBorder="1"/>
    <xf numFmtId="0" fontId="4" fillId="4" borderId="6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16" fillId="5" borderId="1" xfId="0" applyNumberFormat="1" applyFont="1" applyFill="1" applyBorder="1" applyAlignment="1">
      <alignment horizontal="right"/>
    </xf>
    <xf numFmtId="4" fontId="7" fillId="9" borderId="4" xfId="0" applyNumberFormat="1" applyFont="1" applyFill="1" applyBorder="1" applyAlignment="1">
      <alignment horizontal="center" vertical="center" wrapText="1"/>
    </xf>
    <xf numFmtId="9" fontId="5" fillId="4" borderId="7" xfId="1" applyFont="1" applyFill="1" applyBorder="1" applyAlignment="1">
      <alignment horizontal="right" vertical="center"/>
    </xf>
    <xf numFmtId="3" fontId="10" fillId="5" borderId="1" xfId="0" applyNumberFormat="1" applyFont="1" applyFill="1" applyBorder="1"/>
    <xf numFmtId="3" fontId="10" fillId="5" borderId="9" xfId="0" applyNumberFormat="1" applyFont="1" applyFill="1" applyBorder="1"/>
    <xf numFmtId="0" fontId="8" fillId="0" borderId="1" xfId="0" applyFont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wrapText="1"/>
    </xf>
    <xf numFmtId="3" fontId="8" fillId="0" borderId="1" xfId="0" applyNumberFormat="1" applyFont="1" applyBorder="1"/>
    <xf numFmtId="3" fontId="4" fillId="4" borderId="2" xfId="0" applyNumberFormat="1" applyFont="1" applyFill="1" applyBorder="1" applyAlignment="1">
      <alignment horizontal="right"/>
    </xf>
    <xf numFmtId="3" fontId="5" fillId="5" borderId="2" xfId="0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horizontal="right" vertical="center"/>
    </xf>
    <xf numFmtId="3" fontId="5" fillId="5" borderId="7" xfId="0" applyNumberFormat="1" applyFont="1" applyFill="1" applyBorder="1" applyAlignment="1">
      <alignment horizontal="right" vertical="center"/>
    </xf>
    <xf numFmtId="3" fontId="4" fillId="4" borderId="7" xfId="0" applyNumberFormat="1" applyFont="1" applyFill="1" applyBorder="1" applyAlignment="1">
      <alignment horizontal="right" vertical="center"/>
    </xf>
    <xf numFmtId="3" fontId="5" fillId="4" borderId="7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/>
    </xf>
    <xf numFmtId="0" fontId="8" fillId="10" borderId="0" xfId="0" applyFont="1" applyFill="1" applyBorder="1" applyAlignment="1">
      <alignment wrapText="1"/>
    </xf>
    <xf numFmtId="164" fontId="1" fillId="10" borderId="0" xfId="0" applyNumberFormat="1" applyFont="1" applyFill="1" applyBorder="1" applyAlignment="1">
      <alignment vertical="center" wrapText="1"/>
    </xf>
    <xf numFmtId="3" fontId="5" fillId="10" borderId="0" xfId="0" applyNumberFormat="1" applyFont="1" applyFill="1" applyBorder="1" applyAlignment="1">
      <alignment horizontal="center" wrapText="1"/>
    </xf>
    <xf numFmtId="0" fontId="4" fillId="10" borderId="0" xfId="0" applyFont="1" applyFill="1" applyBorder="1" applyAlignment="1">
      <alignment horizontal="right" vertical="center"/>
    </xf>
    <xf numFmtId="3" fontId="4" fillId="10" borderId="0" xfId="0" applyNumberFormat="1" applyFont="1" applyFill="1" applyBorder="1" applyAlignment="1">
      <alignment horizontal="right" vertical="center"/>
    </xf>
    <xf numFmtId="3" fontId="10" fillId="10" borderId="0" xfId="0" applyNumberFormat="1" applyFont="1" applyFill="1" applyBorder="1" applyAlignment="1">
      <alignment horizontal="right"/>
    </xf>
    <xf numFmtId="0" fontId="10" fillId="10" borderId="0" xfId="0" applyFont="1" applyFill="1" applyBorder="1"/>
    <xf numFmtId="164" fontId="13" fillId="10" borderId="0" xfId="0" applyNumberFormat="1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right"/>
    </xf>
    <xf numFmtId="0" fontId="1" fillId="9" borderId="3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0" fillId="5" borderId="6" xfId="0" applyFont="1" applyFill="1" applyBorder="1"/>
    <xf numFmtId="0" fontId="10" fillId="5" borderId="8" xfId="0" applyFont="1" applyFill="1" applyBorder="1"/>
    <xf numFmtId="0" fontId="10" fillId="5" borderId="9" xfId="0" applyFont="1" applyFill="1" applyBorder="1" applyAlignment="1">
      <alignment horizontal="right"/>
    </xf>
    <xf numFmtId="0" fontId="10" fillId="11" borderId="3" xfId="0" applyFont="1" applyFill="1" applyBorder="1"/>
    <xf numFmtId="0" fontId="10" fillId="11" borderId="4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 vertical="center"/>
    </xf>
    <xf numFmtId="0" fontId="6" fillId="0" borderId="6" xfId="0" applyFont="1" applyBorder="1"/>
    <xf numFmtId="3" fontId="3" fillId="10" borderId="7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right"/>
    </xf>
    <xf numFmtId="3" fontId="10" fillId="0" borderId="7" xfId="0" applyNumberFormat="1" applyFont="1" applyBorder="1"/>
    <xf numFmtId="0" fontId="10" fillId="0" borderId="6" xfId="0" applyFont="1" applyBorder="1"/>
    <xf numFmtId="0" fontId="10" fillId="0" borderId="8" xfId="0" applyFont="1" applyBorder="1" applyAlignment="1">
      <alignment horizontal="right"/>
    </xf>
    <xf numFmtId="3" fontId="10" fillId="0" borderId="9" xfId="0" applyNumberFormat="1" applyFont="1" applyBorder="1"/>
    <xf numFmtId="3" fontId="3" fillId="10" borderId="10" xfId="0" applyNumberFormat="1" applyFont="1" applyFill="1" applyBorder="1" applyAlignment="1">
      <alignment horizontal="right" vertical="center"/>
    </xf>
    <xf numFmtId="0" fontId="5" fillId="9" borderId="13" xfId="0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right" vertical="center"/>
    </xf>
    <xf numFmtId="3" fontId="5" fillId="5" borderId="13" xfId="0" applyNumberFormat="1" applyFont="1" applyFill="1" applyBorder="1" applyAlignment="1">
      <alignment horizontal="right" vertical="center"/>
    </xf>
    <xf numFmtId="3" fontId="5" fillId="4" borderId="13" xfId="0" applyNumberFormat="1" applyFont="1" applyFill="1" applyBorder="1" applyAlignment="1">
      <alignment horizontal="right" vertical="center"/>
    </xf>
    <xf numFmtId="3" fontId="10" fillId="5" borderId="13" xfId="0" applyNumberFormat="1" applyFont="1" applyFill="1" applyBorder="1" applyAlignment="1">
      <alignment horizontal="right"/>
    </xf>
    <xf numFmtId="3" fontId="10" fillId="5" borderId="15" xfId="0" applyNumberFormat="1" applyFont="1" applyFill="1" applyBorder="1" applyAlignment="1">
      <alignment horizontal="right"/>
    </xf>
    <xf numFmtId="0" fontId="4" fillId="4" borderId="13" xfId="0" applyFont="1" applyFill="1" applyBorder="1" applyAlignment="1">
      <alignment horizontal="right" vertical="center"/>
    </xf>
    <xf numFmtId="4" fontId="7" fillId="9" borderId="3" xfId="0" applyNumberFormat="1" applyFont="1" applyFill="1" applyBorder="1" applyAlignment="1">
      <alignment horizontal="center" vertical="center" wrapText="1"/>
    </xf>
    <xf numFmtId="4" fontId="7" fillId="9" borderId="4" xfId="0" applyNumberFormat="1" applyFont="1" applyFill="1" applyBorder="1" applyAlignment="1">
      <alignment horizontal="center" vertical="center" wrapText="1"/>
    </xf>
    <xf numFmtId="4" fontId="7" fillId="9" borderId="11" xfId="0" applyNumberFormat="1" applyFont="1" applyFill="1" applyBorder="1" applyAlignment="1">
      <alignment horizontal="center" vertical="center" wrapText="1"/>
    </xf>
    <xf numFmtId="4" fontId="7" fillId="9" borderId="5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0" fontId="7" fillId="8" borderId="6" xfId="0" applyFont="1" applyFill="1" applyBorder="1" applyAlignment="1">
      <alignment horizontal="right" vertical="center" wrapText="1"/>
    </xf>
    <xf numFmtId="0" fontId="7" fillId="8" borderId="1" xfId="0" applyFont="1" applyFill="1" applyBorder="1" applyAlignment="1">
      <alignment horizontal="right" vertical="center" wrapText="1"/>
    </xf>
    <xf numFmtId="164" fontId="1" fillId="9" borderId="4" xfId="0" applyNumberFormat="1" applyFont="1" applyFill="1" applyBorder="1" applyAlignment="1">
      <alignment horizontal="center" vertical="center" wrapText="1"/>
    </xf>
    <xf numFmtId="164" fontId="1" fillId="9" borderId="5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3" fillId="6" borderId="8" xfId="0" applyFont="1" applyFill="1" applyBorder="1" applyAlignment="1">
      <alignment horizontal="right" vertical="center" wrapText="1"/>
    </xf>
    <xf numFmtId="0" fontId="3" fillId="6" borderId="9" xfId="0" applyFont="1" applyFill="1" applyBorder="1" applyAlignment="1">
      <alignment horizontal="right" vertical="center" wrapText="1"/>
    </xf>
    <xf numFmtId="164" fontId="1" fillId="9" borderId="14" xfId="0" applyNumberFormat="1" applyFont="1" applyFill="1" applyBorder="1" applyAlignment="1">
      <alignment horizontal="center" vertical="center" wrapText="1"/>
    </xf>
    <xf numFmtId="164" fontId="1" fillId="9" borderId="3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68"/>
  <sheetViews>
    <sheetView tabSelected="1" topLeftCell="A7" zoomScale="90" zoomScaleNormal="90" workbookViewId="0">
      <selection activeCell="BH12" sqref="BH12"/>
    </sheetView>
  </sheetViews>
  <sheetFormatPr defaultColWidth="9.140625" defaultRowHeight="15" x14ac:dyDescent="0.25"/>
  <cols>
    <col min="1" max="1" width="21.5703125" style="1" customWidth="1"/>
    <col min="2" max="2" width="60.140625" style="1" bestFit="1" customWidth="1"/>
    <col min="3" max="3" width="18.42578125" style="1" customWidth="1"/>
    <col min="4" max="4" width="19.5703125" style="1" customWidth="1"/>
    <col min="5" max="5" width="22.7109375" style="1" customWidth="1"/>
    <col min="6" max="6" width="13.42578125" style="22" customWidth="1"/>
    <col min="7" max="73" width="11.140625" style="1" customWidth="1"/>
    <col min="74" max="74" width="12.28515625" style="1" customWidth="1"/>
    <col min="75" max="75" width="11.140625" style="1" customWidth="1"/>
    <col min="76" max="76" width="11.28515625" style="1" customWidth="1"/>
    <col min="77" max="77" width="11.140625" style="1" customWidth="1"/>
    <col min="78" max="78" width="11.42578125" style="1" customWidth="1"/>
    <col min="79" max="84" width="11.140625" style="1" customWidth="1"/>
    <col min="85" max="16384" width="9.140625" style="1"/>
  </cols>
  <sheetData>
    <row r="1" spans="1:84" x14ac:dyDescent="0.25">
      <c r="A1" s="33" t="s">
        <v>69</v>
      </c>
    </row>
    <row r="2" spans="1:84" ht="16.5" customHeight="1" x14ac:dyDescent="0.25">
      <c r="A2" s="34" t="s">
        <v>70</v>
      </c>
    </row>
    <row r="3" spans="1:84" x14ac:dyDescent="0.25">
      <c r="A3" s="34"/>
    </row>
    <row r="4" spans="1:84" ht="15.75" thickBot="1" x14ac:dyDescent="0.3">
      <c r="A4" s="33" t="s">
        <v>38</v>
      </c>
    </row>
    <row r="5" spans="1:84" s="6" customFormat="1" ht="63.75" customHeight="1" x14ac:dyDescent="0.25">
      <c r="A5" s="5"/>
      <c r="B5" s="92"/>
      <c r="C5" s="145" t="s">
        <v>29</v>
      </c>
      <c r="D5" s="145"/>
      <c r="E5" s="147"/>
      <c r="F5" s="23"/>
      <c r="G5" s="144" t="s">
        <v>30</v>
      </c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6"/>
      <c r="T5" s="144" t="s">
        <v>31</v>
      </c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6"/>
      <c r="AG5" s="144" t="s">
        <v>32</v>
      </c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6"/>
      <c r="AT5" s="144" t="s">
        <v>33</v>
      </c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6"/>
      <c r="BG5" s="144" t="s">
        <v>34</v>
      </c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6"/>
      <c r="BT5" s="144" t="s">
        <v>35</v>
      </c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7"/>
    </row>
    <row r="6" spans="1:84" s="13" customFormat="1" ht="26.25" x14ac:dyDescent="0.25">
      <c r="A6" s="100"/>
      <c r="B6" s="96"/>
      <c r="C6" s="16" t="s">
        <v>13</v>
      </c>
      <c r="D6" s="16" t="s">
        <v>21</v>
      </c>
      <c r="E6" s="15" t="s">
        <v>27</v>
      </c>
      <c r="F6" s="24"/>
      <c r="G6" s="83" t="s">
        <v>12</v>
      </c>
      <c r="H6" s="82" t="s">
        <v>28</v>
      </c>
      <c r="I6" s="82" t="s">
        <v>39</v>
      </c>
      <c r="J6" s="82" t="s">
        <v>40</v>
      </c>
      <c r="K6" s="82" t="s">
        <v>51</v>
      </c>
      <c r="L6" s="82" t="s">
        <v>53</v>
      </c>
      <c r="M6" s="82" t="s">
        <v>55</v>
      </c>
      <c r="N6" s="82" t="s">
        <v>57</v>
      </c>
      <c r="O6" s="82" t="s">
        <v>59</v>
      </c>
      <c r="P6" s="82" t="s">
        <v>60</v>
      </c>
      <c r="Q6" s="82" t="s">
        <v>61</v>
      </c>
      <c r="R6" s="82" t="s">
        <v>62</v>
      </c>
      <c r="S6" s="85" t="s">
        <v>63</v>
      </c>
      <c r="T6" s="83" t="s">
        <v>12</v>
      </c>
      <c r="U6" s="82" t="s">
        <v>28</v>
      </c>
      <c r="V6" s="82" t="s">
        <v>39</v>
      </c>
      <c r="W6" s="82" t="s">
        <v>40</v>
      </c>
      <c r="X6" s="82" t="s">
        <v>51</v>
      </c>
      <c r="Y6" s="82" t="s">
        <v>53</v>
      </c>
      <c r="Z6" s="82" t="s">
        <v>55</v>
      </c>
      <c r="AA6" s="82" t="s">
        <v>57</v>
      </c>
      <c r="AB6" s="82" t="s">
        <v>59</v>
      </c>
      <c r="AC6" s="82" t="s">
        <v>60</v>
      </c>
      <c r="AD6" s="82" t="s">
        <v>61</v>
      </c>
      <c r="AE6" s="82" t="s">
        <v>62</v>
      </c>
      <c r="AF6" s="85" t="s">
        <v>63</v>
      </c>
      <c r="AG6" s="83" t="s">
        <v>12</v>
      </c>
      <c r="AH6" s="82" t="s">
        <v>28</v>
      </c>
      <c r="AI6" s="82" t="s">
        <v>39</v>
      </c>
      <c r="AJ6" s="82" t="s">
        <v>40</v>
      </c>
      <c r="AK6" s="82" t="s">
        <v>51</v>
      </c>
      <c r="AL6" s="82" t="s">
        <v>53</v>
      </c>
      <c r="AM6" s="82" t="s">
        <v>55</v>
      </c>
      <c r="AN6" s="82" t="s">
        <v>57</v>
      </c>
      <c r="AO6" s="82" t="s">
        <v>59</v>
      </c>
      <c r="AP6" s="82" t="s">
        <v>60</v>
      </c>
      <c r="AQ6" s="82" t="s">
        <v>61</v>
      </c>
      <c r="AR6" s="82" t="s">
        <v>62</v>
      </c>
      <c r="AS6" s="85" t="s">
        <v>63</v>
      </c>
      <c r="AT6" s="83" t="s">
        <v>12</v>
      </c>
      <c r="AU6" s="82" t="s">
        <v>28</v>
      </c>
      <c r="AV6" s="82" t="s">
        <v>39</v>
      </c>
      <c r="AW6" s="82" t="s">
        <v>40</v>
      </c>
      <c r="AX6" s="82" t="s">
        <v>51</v>
      </c>
      <c r="AY6" s="82" t="s">
        <v>53</v>
      </c>
      <c r="AZ6" s="82" t="s">
        <v>55</v>
      </c>
      <c r="BA6" s="82" t="s">
        <v>57</v>
      </c>
      <c r="BB6" s="82" t="s">
        <v>59</v>
      </c>
      <c r="BC6" s="82" t="s">
        <v>60</v>
      </c>
      <c r="BD6" s="82" t="s">
        <v>61</v>
      </c>
      <c r="BE6" s="82" t="s">
        <v>62</v>
      </c>
      <c r="BF6" s="85" t="s">
        <v>63</v>
      </c>
      <c r="BG6" s="83" t="s">
        <v>12</v>
      </c>
      <c r="BH6" s="82" t="s">
        <v>28</v>
      </c>
      <c r="BI6" s="82" t="s">
        <v>39</v>
      </c>
      <c r="BJ6" s="82" t="s">
        <v>40</v>
      </c>
      <c r="BK6" s="82" t="s">
        <v>51</v>
      </c>
      <c r="BL6" s="82" t="s">
        <v>53</v>
      </c>
      <c r="BM6" s="82" t="s">
        <v>55</v>
      </c>
      <c r="BN6" s="82" t="s">
        <v>57</v>
      </c>
      <c r="BO6" s="82" t="s">
        <v>59</v>
      </c>
      <c r="BP6" s="82" t="s">
        <v>60</v>
      </c>
      <c r="BQ6" s="82" t="s">
        <v>61</v>
      </c>
      <c r="BR6" s="82" t="s">
        <v>62</v>
      </c>
      <c r="BS6" s="85" t="s">
        <v>63</v>
      </c>
      <c r="BT6" s="83" t="s">
        <v>12</v>
      </c>
      <c r="BU6" s="82" t="s">
        <v>28</v>
      </c>
      <c r="BV6" s="82" t="s">
        <v>39</v>
      </c>
      <c r="BW6" s="82" t="s">
        <v>40</v>
      </c>
      <c r="BX6" s="82" t="s">
        <v>51</v>
      </c>
      <c r="BY6" s="82" t="s">
        <v>53</v>
      </c>
      <c r="BZ6" s="82" t="s">
        <v>55</v>
      </c>
      <c r="CA6" s="82" t="s">
        <v>57</v>
      </c>
      <c r="CB6" s="82" t="s">
        <v>59</v>
      </c>
      <c r="CC6" s="82" t="s">
        <v>60</v>
      </c>
      <c r="CD6" s="82" t="s">
        <v>61</v>
      </c>
      <c r="CE6" s="82" t="s">
        <v>62</v>
      </c>
      <c r="CF6" s="84" t="s">
        <v>63</v>
      </c>
    </row>
    <row r="7" spans="1:84" ht="15.4" customHeight="1" x14ac:dyDescent="0.25">
      <c r="A7" s="7" t="s">
        <v>0</v>
      </c>
      <c r="B7" s="97" t="s">
        <v>1</v>
      </c>
      <c r="C7" s="2">
        <v>274260</v>
      </c>
      <c r="D7" s="2">
        <f t="shared" ref="D7:D21" si="0">SUM(G7:CF7)-BT7-BG7-AT7-AG7-T7-G7</f>
        <v>24990</v>
      </c>
      <c r="E7" s="93">
        <f>D7/C7</f>
        <v>9.1117917304747317E-2</v>
      </c>
      <c r="F7" s="25"/>
      <c r="G7" s="41"/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/>
      <c r="R7" s="36"/>
      <c r="S7" s="102"/>
      <c r="T7" s="41"/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6"/>
      <c r="AE7" s="36"/>
      <c r="AF7" s="102"/>
      <c r="AG7" s="41"/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0</v>
      </c>
      <c r="AN7" s="36">
        <v>0</v>
      </c>
      <c r="AO7" s="36">
        <v>0</v>
      </c>
      <c r="AP7" s="36">
        <v>0</v>
      </c>
      <c r="AQ7" s="36"/>
      <c r="AR7" s="36"/>
      <c r="AS7" s="102"/>
      <c r="AT7" s="41"/>
      <c r="AU7" s="36">
        <v>0</v>
      </c>
      <c r="AV7" s="36">
        <v>0</v>
      </c>
      <c r="AW7" s="36">
        <v>0</v>
      </c>
      <c r="AX7" s="36">
        <v>0</v>
      </c>
      <c r="AY7" s="36">
        <v>0</v>
      </c>
      <c r="AZ7" s="36">
        <v>0</v>
      </c>
      <c r="BA7" s="36">
        <v>0</v>
      </c>
      <c r="BB7" s="36">
        <v>0</v>
      </c>
      <c r="BC7" s="36">
        <v>0</v>
      </c>
      <c r="BD7" s="36"/>
      <c r="BE7" s="36"/>
      <c r="BF7" s="102"/>
      <c r="BG7" s="41"/>
      <c r="BH7" s="101">
        <v>0</v>
      </c>
      <c r="BI7" s="101">
        <v>0</v>
      </c>
      <c r="BJ7" s="101">
        <v>0</v>
      </c>
      <c r="BK7" s="101">
        <v>0</v>
      </c>
      <c r="BL7" s="101">
        <v>0</v>
      </c>
      <c r="BM7" s="101">
        <v>0</v>
      </c>
      <c r="BN7" s="101">
        <v>0</v>
      </c>
      <c r="BO7" s="36">
        <v>0</v>
      </c>
      <c r="BP7" s="36">
        <v>0</v>
      </c>
      <c r="BQ7" s="36"/>
      <c r="BR7" s="36"/>
      <c r="BS7" s="102"/>
      <c r="BT7" s="41">
        <v>274260</v>
      </c>
      <c r="BU7" s="36">
        <v>0</v>
      </c>
      <c r="BV7" s="59">
        <v>0</v>
      </c>
      <c r="BW7" s="36">
        <v>0</v>
      </c>
      <c r="BX7" s="35">
        <v>24990</v>
      </c>
      <c r="BY7" s="35">
        <v>0</v>
      </c>
      <c r="BZ7" s="35">
        <v>0</v>
      </c>
      <c r="CA7" s="35">
        <v>0</v>
      </c>
      <c r="CB7" s="36">
        <v>0</v>
      </c>
      <c r="CC7" s="36">
        <v>0</v>
      </c>
      <c r="CD7" s="36"/>
      <c r="CE7" s="36"/>
      <c r="CF7" s="49"/>
    </row>
    <row r="8" spans="1:84" ht="15.4" customHeight="1" x14ac:dyDescent="0.25">
      <c r="A8" s="7" t="s">
        <v>2</v>
      </c>
      <c r="B8" s="97" t="s">
        <v>3</v>
      </c>
      <c r="C8" s="2">
        <v>99999.999999999985</v>
      </c>
      <c r="D8" s="2">
        <f t="shared" si="0"/>
        <v>205955.51999999996</v>
      </c>
      <c r="E8" s="32">
        <f t="shared" ref="E8:E21" si="1">D8/C8</f>
        <v>2.0595551999999997</v>
      </c>
      <c r="F8" s="26"/>
      <c r="G8" s="41"/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/>
      <c r="R8" s="36"/>
      <c r="S8" s="102"/>
      <c r="T8" s="41"/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6"/>
      <c r="AE8" s="36"/>
      <c r="AF8" s="102"/>
      <c r="AG8" s="41"/>
      <c r="AH8" s="36">
        <v>0</v>
      </c>
      <c r="AI8" s="36">
        <v>0</v>
      </c>
      <c r="AJ8" s="36">
        <v>0</v>
      </c>
      <c r="AK8" s="36">
        <v>0</v>
      </c>
      <c r="AL8" s="36">
        <v>0</v>
      </c>
      <c r="AM8" s="36">
        <v>0</v>
      </c>
      <c r="AN8" s="36">
        <v>0</v>
      </c>
      <c r="AO8" s="36">
        <v>0</v>
      </c>
      <c r="AP8" s="36">
        <v>0</v>
      </c>
      <c r="AQ8" s="36"/>
      <c r="AR8" s="36"/>
      <c r="AS8" s="102"/>
      <c r="AT8" s="41"/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/>
      <c r="BE8" s="36"/>
      <c r="BF8" s="102"/>
      <c r="BG8" s="41"/>
      <c r="BH8" s="101">
        <v>0</v>
      </c>
      <c r="BI8" s="101">
        <v>0</v>
      </c>
      <c r="BJ8" s="101">
        <v>0</v>
      </c>
      <c r="BK8" s="101">
        <v>0</v>
      </c>
      <c r="BL8" s="101">
        <v>0</v>
      </c>
      <c r="BM8" s="101">
        <v>0</v>
      </c>
      <c r="BN8" s="101">
        <v>0</v>
      </c>
      <c r="BO8" s="36">
        <v>0</v>
      </c>
      <c r="BP8" s="36">
        <v>0</v>
      </c>
      <c r="BQ8" s="36"/>
      <c r="BR8" s="36"/>
      <c r="BS8" s="102"/>
      <c r="BT8" s="41">
        <v>99999.999999999985</v>
      </c>
      <c r="BU8" s="36">
        <v>0</v>
      </c>
      <c r="BV8" s="59">
        <v>205955.52</v>
      </c>
      <c r="BW8" s="36">
        <v>0</v>
      </c>
      <c r="BX8" s="35">
        <v>0</v>
      </c>
      <c r="BY8" s="35">
        <v>0</v>
      </c>
      <c r="BZ8" s="35">
        <v>0</v>
      </c>
      <c r="CA8" s="35">
        <v>0</v>
      </c>
      <c r="CB8" s="36">
        <v>0</v>
      </c>
      <c r="CC8" s="36">
        <v>0</v>
      </c>
      <c r="CD8" s="36"/>
      <c r="CE8" s="36"/>
      <c r="CF8" s="49"/>
    </row>
    <row r="9" spans="1:84" ht="15.4" customHeight="1" x14ac:dyDescent="0.25">
      <c r="A9" s="7">
        <v>1551</v>
      </c>
      <c r="B9" s="97" t="s">
        <v>4</v>
      </c>
      <c r="C9" s="2">
        <v>2900000</v>
      </c>
      <c r="D9" s="2">
        <f t="shared" si="0"/>
        <v>386868.62999999989</v>
      </c>
      <c r="E9" s="32">
        <f t="shared" si="1"/>
        <v>0.13340297586206892</v>
      </c>
      <c r="F9" s="26"/>
      <c r="G9" s="41"/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/>
      <c r="R9" s="36"/>
      <c r="S9" s="102"/>
      <c r="T9" s="41"/>
      <c r="U9" s="36">
        <v>0</v>
      </c>
      <c r="V9" s="36">
        <v>0</v>
      </c>
      <c r="W9" s="36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0</v>
      </c>
      <c r="AD9" s="36"/>
      <c r="AE9" s="36"/>
      <c r="AF9" s="102"/>
      <c r="AG9" s="41"/>
      <c r="AH9" s="36">
        <v>0</v>
      </c>
      <c r="AI9" s="36">
        <v>0</v>
      </c>
      <c r="AJ9" s="36">
        <v>0</v>
      </c>
      <c r="AK9" s="36">
        <v>0</v>
      </c>
      <c r="AL9" s="36">
        <v>0</v>
      </c>
      <c r="AM9" s="36">
        <v>0</v>
      </c>
      <c r="AN9" s="36">
        <v>0</v>
      </c>
      <c r="AO9" s="36">
        <v>0</v>
      </c>
      <c r="AP9" s="36">
        <v>0</v>
      </c>
      <c r="AQ9" s="36"/>
      <c r="AR9" s="36"/>
      <c r="AS9" s="102"/>
      <c r="AT9" s="41"/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/>
      <c r="BE9" s="36"/>
      <c r="BF9" s="102"/>
      <c r="BG9" s="41"/>
      <c r="BH9" s="101">
        <v>0</v>
      </c>
      <c r="BI9" s="101">
        <v>0</v>
      </c>
      <c r="BJ9" s="101">
        <v>0</v>
      </c>
      <c r="BK9" s="101">
        <v>0</v>
      </c>
      <c r="BL9" s="101">
        <v>0</v>
      </c>
      <c r="BM9" s="101">
        <v>0</v>
      </c>
      <c r="BN9" s="101">
        <v>0</v>
      </c>
      <c r="BO9" s="36">
        <v>0</v>
      </c>
      <c r="BP9" s="36">
        <v>0</v>
      </c>
      <c r="BQ9" s="36"/>
      <c r="BR9" s="36"/>
      <c r="BS9" s="102"/>
      <c r="BT9" s="41">
        <v>2900000</v>
      </c>
      <c r="BU9" s="36">
        <v>0</v>
      </c>
      <c r="BV9" s="59">
        <v>0</v>
      </c>
      <c r="BW9" s="36">
        <v>0</v>
      </c>
      <c r="BX9" s="35">
        <v>0</v>
      </c>
      <c r="BY9" s="35">
        <v>4599.3999999999996</v>
      </c>
      <c r="BZ9" s="35">
        <v>34225.15</v>
      </c>
      <c r="CA9" s="35">
        <v>119626.64</v>
      </c>
      <c r="CB9" s="36">
        <v>136433.84</v>
      </c>
      <c r="CC9" s="36">
        <v>91983.599999999991</v>
      </c>
      <c r="CD9" s="36"/>
      <c r="CE9" s="36"/>
      <c r="CF9" s="49"/>
    </row>
    <row r="10" spans="1:84" ht="15.4" customHeight="1" x14ac:dyDescent="0.25">
      <c r="A10" s="7" t="s">
        <v>5</v>
      </c>
      <c r="B10" s="97" t="s">
        <v>26</v>
      </c>
      <c r="C10" s="2">
        <v>114000</v>
      </c>
      <c r="D10" s="2">
        <f t="shared" si="0"/>
        <v>85032.150000000023</v>
      </c>
      <c r="E10" s="32">
        <f t="shared" si="1"/>
        <v>0.7458960526315791</v>
      </c>
      <c r="F10" s="26"/>
      <c r="G10" s="41"/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/>
      <c r="R10" s="36"/>
      <c r="S10" s="102"/>
      <c r="T10" s="41"/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/>
      <c r="AE10" s="36"/>
      <c r="AF10" s="102"/>
      <c r="AG10" s="41"/>
      <c r="AH10" s="36">
        <v>0</v>
      </c>
      <c r="AI10" s="36">
        <v>0</v>
      </c>
      <c r="AJ10" s="36">
        <v>0</v>
      </c>
      <c r="AK10" s="36">
        <v>0</v>
      </c>
      <c r="AL10" s="36">
        <v>0</v>
      </c>
      <c r="AM10" s="36">
        <v>0</v>
      </c>
      <c r="AN10" s="36">
        <v>0</v>
      </c>
      <c r="AO10" s="36">
        <v>0</v>
      </c>
      <c r="AP10" s="36">
        <v>0</v>
      </c>
      <c r="AQ10" s="36"/>
      <c r="AR10" s="36"/>
      <c r="AS10" s="102"/>
      <c r="AT10" s="41"/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6">
        <v>0</v>
      </c>
      <c r="BD10" s="36"/>
      <c r="BE10" s="36"/>
      <c r="BF10" s="102"/>
      <c r="BG10" s="41"/>
      <c r="BH10" s="101">
        <v>0</v>
      </c>
      <c r="BI10" s="101">
        <v>0</v>
      </c>
      <c r="BJ10" s="101">
        <v>0</v>
      </c>
      <c r="BK10" s="101">
        <v>0</v>
      </c>
      <c r="BL10" s="101">
        <v>0</v>
      </c>
      <c r="BM10" s="101">
        <v>0</v>
      </c>
      <c r="BN10" s="101">
        <v>0</v>
      </c>
      <c r="BO10" s="36">
        <v>0</v>
      </c>
      <c r="BP10" s="36">
        <v>0</v>
      </c>
      <c r="BQ10" s="36"/>
      <c r="BR10" s="36"/>
      <c r="BS10" s="102"/>
      <c r="BT10" s="41">
        <v>114000</v>
      </c>
      <c r="BU10" s="36">
        <v>0</v>
      </c>
      <c r="BV10" s="59">
        <v>0</v>
      </c>
      <c r="BW10" s="36">
        <v>0</v>
      </c>
      <c r="BX10" s="35">
        <v>10870.2</v>
      </c>
      <c r="BY10" s="35">
        <v>19520</v>
      </c>
      <c r="BZ10" s="35">
        <v>8048.95</v>
      </c>
      <c r="CA10" s="35">
        <v>35526</v>
      </c>
      <c r="CB10" s="36">
        <v>0</v>
      </c>
      <c r="CC10" s="36">
        <v>11067</v>
      </c>
      <c r="CD10" s="36"/>
      <c r="CE10" s="36"/>
      <c r="CF10" s="49"/>
    </row>
    <row r="11" spans="1:84" ht="15.4" customHeight="1" x14ac:dyDescent="0.25">
      <c r="A11" s="10"/>
      <c r="B11" s="98" t="s">
        <v>14</v>
      </c>
      <c r="C11" s="3">
        <f>SUM(C7:C10)</f>
        <v>3388260</v>
      </c>
      <c r="D11" s="3">
        <f t="shared" si="0"/>
        <v>702846.30000000028</v>
      </c>
      <c r="E11" s="31">
        <f t="shared" si="1"/>
        <v>0.20743576348922463</v>
      </c>
      <c r="F11" s="26"/>
      <c r="G11" s="42">
        <f t="shared" ref="G11:BT11" si="2">SUM(G7:G10)</f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/>
      <c r="R11" s="37"/>
      <c r="S11" s="103"/>
      <c r="T11" s="42">
        <f t="shared" si="2"/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/>
      <c r="AE11" s="37"/>
      <c r="AF11" s="103"/>
      <c r="AG11" s="42">
        <f t="shared" si="2"/>
        <v>0</v>
      </c>
      <c r="AH11" s="37">
        <v>0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0</v>
      </c>
      <c r="AO11" s="37">
        <v>0</v>
      </c>
      <c r="AP11" s="37">
        <v>0</v>
      </c>
      <c r="AQ11" s="37"/>
      <c r="AR11" s="37"/>
      <c r="AS11" s="103"/>
      <c r="AT11" s="42">
        <f t="shared" si="2"/>
        <v>0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0</v>
      </c>
      <c r="BD11" s="37"/>
      <c r="BE11" s="37"/>
      <c r="BF11" s="103"/>
      <c r="BG11" s="42">
        <f t="shared" si="2"/>
        <v>0</v>
      </c>
      <c r="BH11" s="37">
        <v>0</v>
      </c>
      <c r="BI11" s="37">
        <v>0</v>
      </c>
      <c r="BJ11" s="37">
        <v>0</v>
      </c>
      <c r="BK11" s="37">
        <v>0</v>
      </c>
      <c r="BL11" s="37">
        <v>0</v>
      </c>
      <c r="BM11" s="37">
        <v>0</v>
      </c>
      <c r="BN11" s="37">
        <v>0</v>
      </c>
      <c r="BO11" s="37">
        <v>0</v>
      </c>
      <c r="BP11" s="37">
        <v>0</v>
      </c>
      <c r="BQ11" s="37"/>
      <c r="BR11" s="37"/>
      <c r="BS11" s="103"/>
      <c r="BT11" s="42">
        <f t="shared" si="2"/>
        <v>3388260</v>
      </c>
      <c r="BU11" s="37">
        <v>0</v>
      </c>
      <c r="BV11" s="37">
        <v>205955.52</v>
      </c>
      <c r="BW11" s="37">
        <v>0</v>
      </c>
      <c r="BX11" s="37">
        <v>35860.199999999997</v>
      </c>
      <c r="BY11" s="37">
        <v>24119.4</v>
      </c>
      <c r="BZ11" s="37">
        <v>42274.1</v>
      </c>
      <c r="CA11" s="37">
        <v>155152.64000000001</v>
      </c>
      <c r="CB11" s="37">
        <v>136433.84</v>
      </c>
      <c r="CC11" s="37">
        <v>103050.59999999999</v>
      </c>
      <c r="CD11" s="37"/>
      <c r="CE11" s="37"/>
      <c r="CF11" s="50"/>
    </row>
    <row r="12" spans="1:84" ht="15.4" customHeight="1" x14ac:dyDescent="0.25">
      <c r="A12" s="10"/>
      <c r="B12" s="98" t="s">
        <v>15</v>
      </c>
      <c r="C12" s="3">
        <v>10000</v>
      </c>
      <c r="D12" s="3">
        <f t="shared" si="0"/>
        <v>37.329999999999927</v>
      </c>
      <c r="E12" s="31">
        <f t="shared" si="1"/>
        <v>3.7329999999999928E-3</v>
      </c>
      <c r="F12" s="26"/>
      <c r="G12" s="44"/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/>
      <c r="R12" s="38"/>
      <c r="S12" s="104"/>
      <c r="T12" s="44"/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/>
      <c r="AE12" s="38"/>
      <c r="AF12" s="104"/>
      <c r="AG12" s="44"/>
      <c r="AH12" s="38">
        <v>0</v>
      </c>
      <c r="AI12" s="38">
        <v>0</v>
      </c>
      <c r="AJ12" s="38">
        <v>0</v>
      </c>
      <c r="AK12" s="38">
        <v>0</v>
      </c>
      <c r="AL12" s="38">
        <v>0</v>
      </c>
      <c r="AM12" s="38">
        <v>0</v>
      </c>
      <c r="AN12" s="38">
        <v>0</v>
      </c>
      <c r="AO12" s="38">
        <v>0</v>
      </c>
      <c r="AP12" s="38">
        <v>0</v>
      </c>
      <c r="AQ12" s="38"/>
      <c r="AR12" s="38"/>
      <c r="AS12" s="104"/>
      <c r="AT12" s="44"/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/>
      <c r="BE12" s="38"/>
      <c r="BF12" s="104"/>
      <c r="BG12" s="44"/>
      <c r="BH12" s="160">
        <v>0</v>
      </c>
      <c r="BI12" s="160">
        <v>0</v>
      </c>
      <c r="BJ12" s="160">
        <v>0</v>
      </c>
      <c r="BK12" s="160">
        <v>0</v>
      </c>
      <c r="BL12" s="160">
        <v>0</v>
      </c>
      <c r="BM12" s="160">
        <v>0</v>
      </c>
      <c r="BN12" s="160">
        <v>0</v>
      </c>
      <c r="BO12" s="38">
        <v>0</v>
      </c>
      <c r="BP12" s="38">
        <v>0</v>
      </c>
      <c r="BQ12" s="38"/>
      <c r="BR12" s="38"/>
      <c r="BS12" s="104"/>
      <c r="BT12" s="44">
        <v>10000</v>
      </c>
      <c r="BU12" s="38">
        <v>0</v>
      </c>
      <c r="BV12" s="54">
        <v>0</v>
      </c>
      <c r="BW12" s="38">
        <v>0</v>
      </c>
      <c r="BX12" s="86">
        <v>37.33</v>
      </c>
      <c r="BY12" s="86">
        <v>0</v>
      </c>
      <c r="BZ12" s="94">
        <v>0</v>
      </c>
      <c r="CA12" s="86">
        <v>0</v>
      </c>
      <c r="CB12" s="38">
        <v>0</v>
      </c>
      <c r="CC12" s="38">
        <v>0</v>
      </c>
      <c r="CD12" s="38"/>
      <c r="CE12" s="38"/>
      <c r="CF12" s="51"/>
    </row>
    <row r="13" spans="1:84" ht="15.4" customHeight="1" x14ac:dyDescent="0.25">
      <c r="A13" s="7" t="s">
        <v>6</v>
      </c>
      <c r="B13" s="97" t="s">
        <v>7</v>
      </c>
      <c r="C13" s="2">
        <v>17751352</v>
      </c>
      <c r="D13" s="2">
        <f t="shared" si="0"/>
        <v>14288409.259999998</v>
      </c>
      <c r="E13" s="32">
        <f t="shared" si="1"/>
        <v>0.80491949345604763</v>
      </c>
      <c r="F13" s="26"/>
      <c r="G13" s="41">
        <v>9986541</v>
      </c>
      <c r="H13" s="36">
        <v>751931.47999999986</v>
      </c>
      <c r="I13" s="36">
        <v>734536.51999999967</v>
      </c>
      <c r="J13" s="36">
        <v>771640.69000000018</v>
      </c>
      <c r="K13" s="36">
        <v>985144.03999999969</v>
      </c>
      <c r="L13" s="36">
        <v>815384.70000000019</v>
      </c>
      <c r="M13" s="36">
        <v>857995.96</v>
      </c>
      <c r="N13" s="36">
        <v>820104.33000000007</v>
      </c>
      <c r="O13" s="36">
        <v>1022394.62</v>
      </c>
      <c r="P13" s="36">
        <v>768896.69000000006</v>
      </c>
      <c r="Q13" s="36"/>
      <c r="R13" s="36"/>
      <c r="S13" s="102"/>
      <c r="T13" s="41">
        <v>1008000</v>
      </c>
      <c r="U13" s="36">
        <v>83169.649999999994</v>
      </c>
      <c r="V13" s="36">
        <v>84879.139999999985</v>
      </c>
      <c r="W13" s="36">
        <v>83677.42</v>
      </c>
      <c r="X13" s="36">
        <v>86666.94</v>
      </c>
      <c r="Y13" s="36">
        <v>87163.949999999983</v>
      </c>
      <c r="Z13" s="36">
        <v>94195.76999999999</v>
      </c>
      <c r="AA13" s="36">
        <v>87561.849999999991</v>
      </c>
      <c r="AB13" s="36">
        <v>87823.15</v>
      </c>
      <c r="AC13" s="36">
        <v>85128.89</v>
      </c>
      <c r="AD13" s="36"/>
      <c r="AE13" s="36"/>
      <c r="AF13" s="102"/>
      <c r="AG13" s="41">
        <v>649000</v>
      </c>
      <c r="AH13" s="36">
        <v>71155.040000000008</v>
      </c>
      <c r="AI13" s="36">
        <v>74038.759999999995</v>
      </c>
      <c r="AJ13" s="36">
        <v>71568.800000000003</v>
      </c>
      <c r="AK13" s="36">
        <v>83936.290000000008</v>
      </c>
      <c r="AL13" s="36">
        <v>81505.14</v>
      </c>
      <c r="AM13" s="36">
        <v>83569.12999999999</v>
      </c>
      <c r="AN13" s="36">
        <v>85700.840000000011</v>
      </c>
      <c r="AO13" s="36">
        <v>83214.83</v>
      </c>
      <c r="AP13" s="36">
        <v>83688.5</v>
      </c>
      <c r="AQ13" s="36"/>
      <c r="AR13" s="36"/>
      <c r="AS13" s="102"/>
      <c r="AT13" s="41"/>
      <c r="AU13" s="36">
        <v>0</v>
      </c>
      <c r="AV13" s="36">
        <v>0</v>
      </c>
      <c r="AW13" s="36">
        <v>0</v>
      </c>
      <c r="AX13" s="36">
        <v>0</v>
      </c>
      <c r="AY13" s="36">
        <v>0</v>
      </c>
      <c r="AZ13" s="36">
        <v>0</v>
      </c>
      <c r="BA13" s="36">
        <v>0</v>
      </c>
      <c r="BB13" s="36">
        <v>0</v>
      </c>
      <c r="BC13" s="36">
        <v>0</v>
      </c>
      <c r="BD13" s="36"/>
      <c r="BE13" s="36"/>
      <c r="BF13" s="102"/>
      <c r="BG13" s="41">
        <v>6107811</v>
      </c>
      <c r="BH13" s="101">
        <v>0</v>
      </c>
      <c r="BI13" s="101">
        <v>0</v>
      </c>
      <c r="BJ13" s="101">
        <v>0</v>
      </c>
      <c r="BK13" s="101">
        <v>0</v>
      </c>
      <c r="BL13" s="101">
        <v>0</v>
      </c>
      <c r="BM13" s="101">
        <v>0</v>
      </c>
      <c r="BN13" s="101">
        <v>0</v>
      </c>
      <c r="BO13" s="36">
        <v>0</v>
      </c>
      <c r="BP13" s="36">
        <v>0</v>
      </c>
      <c r="BQ13" s="36"/>
      <c r="BR13" s="36"/>
      <c r="BS13" s="102"/>
      <c r="BT13" s="41">
        <v>0</v>
      </c>
      <c r="BU13" s="36">
        <v>550333.07999999984</v>
      </c>
      <c r="BV13" s="59">
        <v>559310.41999999993</v>
      </c>
      <c r="BW13" s="36">
        <v>572930.12</v>
      </c>
      <c r="BX13" s="35">
        <v>576271.64000000013</v>
      </c>
      <c r="BY13" s="35">
        <v>626664.72</v>
      </c>
      <c r="BZ13" s="35">
        <v>607149.82000000007</v>
      </c>
      <c r="CA13" s="35">
        <v>595685.74000000011</v>
      </c>
      <c r="CB13" s="36">
        <v>583931.16</v>
      </c>
      <c r="CC13" s="36">
        <v>589459.43999999994</v>
      </c>
      <c r="CD13" s="36"/>
      <c r="CE13" s="36"/>
      <c r="CF13" s="49"/>
    </row>
    <row r="14" spans="1:84" ht="15.4" customHeight="1" x14ac:dyDescent="0.25">
      <c r="A14" s="7" t="s">
        <v>8</v>
      </c>
      <c r="B14" s="97" t="s">
        <v>9</v>
      </c>
      <c r="C14" s="2">
        <v>8514933</v>
      </c>
      <c r="D14" s="2">
        <f t="shared" si="0"/>
        <v>5563324.9300000016</v>
      </c>
      <c r="E14" s="32">
        <f t="shared" si="1"/>
        <v>0.65336097535940696</v>
      </c>
      <c r="F14" s="26"/>
      <c r="G14" s="41"/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/>
      <c r="R14" s="36"/>
      <c r="S14" s="102"/>
      <c r="T14" s="41"/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36"/>
      <c r="AE14" s="36"/>
      <c r="AF14" s="102"/>
      <c r="AG14" s="41"/>
      <c r="AH14" s="36">
        <v>0</v>
      </c>
      <c r="AI14" s="36">
        <v>0</v>
      </c>
      <c r="AJ14" s="36">
        <v>0</v>
      </c>
      <c r="AK14" s="36">
        <v>0</v>
      </c>
      <c r="AL14" s="36">
        <v>0</v>
      </c>
      <c r="AM14" s="36">
        <v>0</v>
      </c>
      <c r="AN14" s="36">
        <v>0</v>
      </c>
      <c r="AO14" s="36">
        <v>0</v>
      </c>
      <c r="AP14" s="36">
        <v>0</v>
      </c>
      <c r="AQ14" s="36"/>
      <c r="AR14" s="36"/>
      <c r="AS14" s="102"/>
      <c r="AT14" s="41"/>
      <c r="AU14" s="36">
        <v>0</v>
      </c>
      <c r="AV14" s="36">
        <v>0</v>
      </c>
      <c r="AW14" s="36">
        <v>0</v>
      </c>
      <c r="AX14" s="36">
        <v>0</v>
      </c>
      <c r="AY14" s="36">
        <v>0</v>
      </c>
      <c r="AZ14" s="36">
        <v>0</v>
      </c>
      <c r="BA14" s="36">
        <v>0</v>
      </c>
      <c r="BB14" s="36">
        <v>0</v>
      </c>
      <c r="BC14" s="36">
        <v>0</v>
      </c>
      <c r="BD14" s="36"/>
      <c r="BE14" s="36"/>
      <c r="BF14" s="102"/>
      <c r="BG14" s="41">
        <v>8514933</v>
      </c>
      <c r="BH14" s="101">
        <v>544843.47000000009</v>
      </c>
      <c r="BI14" s="101">
        <v>564265.42000000004</v>
      </c>
      <c r="BJ14" s="101">
        <v>541833.39999999991</v>
      </c>
      <c r="BK14" s="101">
        <v>576841.81999999995</v>
      </c>
      <c r="BL14" s="101">
        <v>712494.23</v>
      </c>
      <c r="BM14" s="101">
        <v>716525.86999999976</v>
      </c>
      <c r="BN14" s="101">
        <v>632800.12</v>
      </c>
      <c r="BO14" s="36">
        <v>634863.39000000025</v>
      </c>
      <c r="BP14" s="36">
        <v>638616.29999999993</v>
      </c>
      <c r="BQ14" s="36"/>
      <c r="BR14" s="36"/>
      <c r="BS14" s="102"/>
      <c r="BT14" s="41"/>
      <c r="BU14" s="36">
        <v>0</v>
      </c>
      <c r="BV14" s="59">
        <v>0</v>
      </c>
      <c r="BW14" s="36">
        <v>0</v>
      </c>
      <c r="BX14" s="35">
        <v>0</v>
      </c>
      <c r="BY14" s="35">
        <v>97.62</v>
      </c>
      <c r="BZ14" s="35">
        <v>0</v>
      </c>
      <c r="CA14" s="35">
        <v>-97.62</v>
      </c>
      <c r="CB14" s="36">
        <v>0</v>
      </c>
      <c r="CC14" s="36">
        <v>240.91</v>
      </c>
      <c r="CD14" s="36"/>
      <c r="CE14" s="36"/>
      <c r="CF14" s="49"/>
    </row>
    <row r="15" spans="1:84" ht="15.4" customHeight="1" x14ac:dyDescent="0.25">
      <c r="A15" s="7" t="s">
        <v>10</v>
      </c>
      <c r="B15" s="97" t="s">
        <v>11</v>
      </c>
      <c r="C15" s="2">
        <v>9262587.9999999963</v>
      </c>
      <c r="D15" s="2">
        <f t="shared" si="0"/>
        <v>6834963.5200000033</v>
      </c>
      <c r="E15" s="32">
        <f t="shared" si="1"/>
        <v>0.73791077828356455</v>
      </c>
      <c r="F15" s="26"/>
      <c r="G15" s="45">
        <v>3378889</v>
      </c>
      <c r="H15" s="39">
        <v>254369.31000000029</v>
      </c>
      <c r="I15" s="39">
        <v>245855.99000000031</v>
      </c>
      <c r="J15" s="39">
        <v>258532.26999999979</v>
      </c>
      <c r="K15" s="39">
        <v>331273.21999999991</v>
      </c>
      <c r="L15" s="39">
        <v>274404.04000000039</v>
      </c>
      <c r="M15" s="39">
        <v>288275.16000000032</v>
      </c>
      <c r="N15" s="39">
        <v>276090.4499999999</v>
      </c>
      <c r="O15" s="39">
        <v>344319.56999999977</v>
      </c>
      <c r="P15" s="39">
        <v>257752.8</v>
      </c>
      <c r="Q15" s="39"/>
      <c r="R15" s="39"/>
      <c r="S15" s="105"/>
      <c r="T15" s="45">
        <v>352136</v>
      </c>
      <c r="U15" s="39">
        <v>28070.75</v>
      </c>
      <c r="V15" s="39">
        <v>29017.23000000001</v>
      </c>
      <c r="W15" s="39">
        <v>28547.41</v>
      </c>
      <c r="X15" s="39">
        <v>29946.42</v>
      </c>
      <c r="Y15" s="39">
        <v>29933.070000000011</v>
      </c>
      <c r="Z15" s="39">
        <v>33078.65</v>
      </c>
      <c r="AA15" s="39">
        <v>31289.279999999999</v>
      </c>
      <c r="AB15" s="39">
        <v>30455.99</v>
      </c>
      <c r="AC15" s="39">
        <v>29077.87</v>
      </c>
      <c r="AD15" s="39"/>
      <c r="AE15" s="39"/>
      <c r="AF15" s="105"/>
      <c r="AG15" s="45">
        <v>230080</v>
      </c>
      <c r="AH15" s="39">
        <v>24300.91</v>
      </c>
      <c r="AI15" s="39">
        <v>25139.669999999991</v>
      </c>
      <c r="AJ15" s="39">
        <v>24366.489999999991</v>
      </c>
      <c r="AK15" s="39">
        <v>28853.81</v>
      </c>
      <c r="AL15" s="39">
        <v>27548.74</v>
      </c>
      <c r="AM15" s="39">
        <v>28537.94000000001</v>
      </c>
      <c r="AN15" s="39">
        <v>29708.44</v>
      </c>
      <c r="AO15" s="39">
        <v>28294.61</v>
      </c>
      <c r="AP15" s="39">
        <v>28845.98</v>
      </c>
      <c r="AQ15" s="39"/>
      <c r="AR15" s="39"/>
      <c r="AS15" s="105"/>
      <c r="AT15" s="45">
        <v>45250</v>
      </c>
      <c r="AU15" s="39">
        <v>1044.42</v>
      </c>
      <c r="AV15" s="39">
        <v>101.4</v>
      </c>
      <c r="AW15" s="39">
        <v>0</v>
      </c>
      <c r="AX15" s="39">
        <v>321.10000000000002</v>
      </c>
      <c r="AY15" s="39">
        <v>3951.22</v>
      </c>
      <c r="AZ15" s="39">
        <v>26127.400000000009</v>
      </c>
      <c r="BA15" s="39">
        <v>912.6</v>
      </c>
      <c r="BB15" s="39">
        <v>338</v>
      </c>
      <c r="BC15" s="39">
        <v>2517.42</v>
      </c>
      <c r="BD15" s="39"/>
      <c r="BE15" s="39"/>
      <c r="BF15" s="105"/>
      <c r="BG15" s="45">
        <v>5256232.9999999991</v>
      </c>
      <c r="BH15" s="101">
        <v>385322.79000000033</v>
      </c>
      <c r="BI15" s="101">
        <v>389188.22</v>
      </c>
      <c r="BJ15" s="101">
        <v>385290.35000000009</v>
      </c>
      <c r="BK15" s="101">
        <v>402453.72000000038</v>
      </c>
      <c r="BL15" s="101">
        <v>461112.75999999989</v>
      </c>
      <c r="BM15" s="101">
        <v>457496.67999999988</v>
      </c>
      <c r="BN15" s="101">
        <v>422261.70000000013</v>
      </c>
      <c r="BO15" s="39">
        <v>424087.62999999989</v>
      </c>
      <c r="BP15" s="39">
        <v>426550.03999999969</v>
      </c>
      <c r="BQ15" s="39"/>
      <c r="BR15" s="39"/>
      <c r="BS15" s="105"/>
      <c r="BT15" s="45">
        <v>0</v>
      </c>
      <c r="BU15" s="39">
        <v>0</v>
      </c>
      <c r="BV15" s="59">
        <v>0</v>
      </c>
      <c r="BW15" s="39">
        <v>0</v>
      </c>
      <c r="BX15" s="35">
        <v>0</v>
      </c>
      <c r="BY15" s="35">
        <v>0</v>
      </c>
      <c r="BZ15" s="35">
        <v>0</v>
      </c>
      <c r="CA15" s="35">
        <v>0</v>
      </c>
      <c r="CB15" s="39">
        <v>0</v>
      </c>
      <c r="CC15" s="39">
        <v>0</v>
      </c>
      <c r="CD15" s="39"/>
      <c r="CE15" s="39"/>
      <c r="CF15" s="52"/>
    </row>
    <row r="16" spans="1:84" ht="38.25" customHeight="1" x14ac:dyDescent="0.25">
      <c r="A16" s="11" t="s">
        <v>16</v>
      </c>
      <c r="B16" s="97" t="s">
        <v>17</v>
      </c>
      <c r="C16" s="2">
        <v>1079927</v>
      </c>
      <c r="D16" s="2">
        <f t="shared" si="0"/>
        <v>1027195.7899999996</v>
      </c>
      <c r="E16" s="32">
        <f t="shared" si="1"/>
        <v>0.95117150511099324</v>
      </c>
      <c r="F16" s="26"/>
      <c r="G16" s="45">
        <v>8000</v>
      </c>
      <c r="H16" s="39">
        <v>554.28</v>
      </c>
      <c r="I16" s="39">
        <v>1820</v>
      </c>
      <c r="J16" s="39">
        <v>979.9</v>
      </c>
      <c r="K16" s="39">
        <v>1490</v>
      </c>
      <c r="L16" s="39">
        <v>867.08</v>
      </c>
      <c r="M16" s="39">
        <v>602</v>
      </c>
      <c r="N16" s="39">
        <v>450</v>
      </c>
      <c r="O16" s="39">
        <v>990</v>
      </c>
      <c r="P16" s="39">
        <v>0</v>
      </c>
      <c r="Q16" s="39"/>
      <c r="R16" s="39"/>
      <c r="S16" s="105"/>
      <c r="T16" s="45">
        <v>41250</v>
      </c>
      <c r="U16" s="39">
        <v>624.53</v>
      </c>
      <c r="V16" s="39">
        <v>1308</v>
      </c>
      <c r="W16" s="39">
        <v>1426.42</v>
      </c>
      <c r="X16" s="39">
        <v>1932</v>
      </c>
      <c r="Y16" s="39">
        <v>2010.24</v>
      </c>
      <c r="Z16" s="39">
        <v>3496.17</v>
      </c>
      <c r="AA16" s="39">
        <v>6697</v>
      </c>
      <c r="AB16" s="39">
        <v>5870.52</v>
      </c>
      <c r="AC16" s="39">
        <v>1573.4</v>
      </c>
      <c r="AD16" s="39"/>
      <c r="AE16" s="39"/>
      <c r="AF16" s="105"/>
      <c r="AG16" s="45">
        <v>37090</v>
      </c>
      <c r="AH16" s="39">
        <v>197.48</v>
      </c>
      <c r="AI16" s="39">
        <v>139.55000000000001</v>
      </c>
      <c r="AJ16" s="39">
        <v>720</v>
      </c>
      <c r="AK16" s="39">
        <v>1430</v>
      </c>
      <c r="AL16" s="39">
        <v>28.15</v>
      </c>
      <c r="AM16" s="39">
        <v>804</v>
      </c>
      <c r="AN16" s="39">
        <v>2194</v>
      </c>
      <c r="AO16" s="39">
        <v>497</v>
      </c>
      <c r="AP16" s="39">
        <v>1232.58</v>
      </c>
      <c r="AQ16" s="39"/>
      <c r="AR16" s="39"/>
      <c r="AS16" s="105"/>
      <c r="AT16" s="45">
        <v>133875</v>
      </c>
      <c r="AU16" s="39">
        <v>3090</v>
      </c>
      <c r="AV16" s="39">
        <v>300</v>
      </c>
      <c r="AW16" s="39">
        <v>0</v>
      </c>
      <c r="AX16" s="39">
        <v>950</v>
      </c>
      <c r="AY16" s="39">
        <v>11690</v>
      </c>
      <c r="AZ16" s="39">
        <v>77300</v>
      </c>
      <c r="BA16" s="39">
        <v>2700</v>
      </c>
      <c r="BB16" s="39">
        <v>1000</v>
      </c>
      <c r="BC16" s="39">
        <v>7448</v>
      </c>
      <c r="BD16" s="39"/>
      <c r="BE16" s="39"/>
      <c r="BF16" s="105"/>
      <c r="BG16" s="45">
        <v>859711.99999999988</v>
      </c>
      <c r="BH16" s="101">
        <v>32011.71</v>
      </c>
      <c r="BI16" s="101">
        <v>98971.72</v>
      </c>
      <c r="BJ16" s="101">
        <v>44895.55</v>
      </c>
      <c r="BK16" s="101">
        <v>67968.25</v>
      </c>
      <c r="BL16" s="101">
        <v>244134.95</v>
      </c>
      <c r="BM16" s="101">
        <v>198917.93</v>
      </c>
      <c r="BN16" s="101">
        <v>20152.21</v>
      </c>
      <c r="BO16" s="39">
        <v>64546.559999999998</v>
      </c>
      <c r="BP16" s="39">
        <v>111184.61</v>
      </c>
      <c r="BQ16" s="39"/>
      <c r="BR16" s="39"/>
      <c r="BS16" s="105"/>
      <c r="BT16" s="45">
        <v>0</v>
      </c>
      <c r="BU16" s="39">
        <v>0</v>
      </c>
      <c r="BV16" s="59">
        <v>0</v>
      </c>
      <c r="BW16" s="39">
        <v>0</v>
      </c>
      <c r="BX16" s="35">
        <v>0</v>
      </c>
      <c r="BY16" s="35">
        <v>0</v>
      </c>
      <c r="BZ16" s="35">
        <v>0</v>
      </c>
      <c r="CA16" s="35">
        <v>0</v>
      </c>
      <c r="CB16" s="39">
        <v>0</v>
      </c>
      <c r="CC16" s="39">
        <v>0</v>
      </c>
      <c r="CD16" s="39"/>
      <c r="CE16" s="39"/>
      <c r="CF16" s="52"/>
    </row>
    <row r="17" spans="1:131" ht="38.25" customHeight="1" x14ac:dyDescent="0.25">
      <c r="A17" s="148" t="s">
        <v>18</v>
      </c>
      <c r="B17" s="149"/>
      <c r="C17" s="99">
        <f>C13+C14+C15+C16</f>
        <v>36608800</v>
      </c>
      <c r="D17" s="2">
        <f t="shared" si="0"/>
        <v>27713893.5</v>
      </c>
      <c r="E17" s="80">
        <f t="shared" si="1"/>
        <v>0.75702818721181797</v>
      </c>
      <c r="F17" s="27"/>
      <c r="G17" s="46">
        <f t="shared" ref="G17:BG17" si="3">G13+G14+G15+G16</f>
        <v>13373430</v>
      </c>
      <c r="H17" s="40">
        <v>1006855.0700000002</v>
      </c>
      <c r="I17" s="40">
        <v>982212.51</v>
      </c>
      <c r="J17" s="40">
        <v>1031152.86</v>
      </c>
      <c r="K17" s="40">
        <v>1317907.2599999995</v>
      </c>
      <c r="L17" s="40">
        <v>1090655.8200000008</v>
      </c>
      <c r="M17" s="40">
        <v>1146873.1200000003</v>
      </c>
      <c r="N17" s="40">
        <v>1096644.78</v>
      </c>
      <c r="O17" s="40">
        <v>1367704.1899999997</v>
      </c>
      <c r="P17" s="40">
        <v>1026649.49</v>
      </c>
      <c r="Q17" s="40"/>
      <c r="R17" s="40"/>
      <c r="S17" s="106"/>
      <c r="T17" s="46">
        <f t="shared" si="3"/>
        <v>1401386</v>
      </c>
      <c r="U17" s="40">
        <v>111864.93</v>
      </c>
      <c r="V17" s="40">
        <v>115204.37</v>
      </c>
      <c r="W17" s="40">
        <v>113651.25</v>
      </c>
      <c r="X17" s="40">
        <v>118545.36</v>
      </c>
      <c r="Y17" s="40">
        <v>119107.26</v>
      </c>
      <c r="Z17" s="40">
        <v>130770.58999999998</v>
      </c>
      <c r="AA17" s="40">
        <v>125548.12999999999</v>
      </c>
      <c r="AB17" s="40">
        <v>124149.66</v>
      </c>
      <c r="AC17" s="40">
        <v>115780.15999999999</v>
      </c>
      <c r="AD17" s="40"/>
      <c r="AE17" s="40"/>
      <c r="AF17" s="106"/>
      <c r="AG17" s="46">
        <f t="shared" si="3"/>
        <v>916170</v>
      </c>
      <c r="AH17" s="40">
        <v>95653.430000000008</v>
      </c>
      <c r="AI17" s="40">
        <v>99317.98</v>
      </c>
      <c r="AJ17" s="40">
        <v>96655.29</v>
      </c>
      <c r="AK17" s="40">
        <v>114220.1</v>
      </c>
      <c r="AL17" s="40">
        <v>109082.03</v>
      </c>
      <c r="AM17" s="40">
        <v>112911.07</v>
      </c>
      <c r="AN17" s="40">
        <v>117603.28000000001</v>
      </c>
      <c r="AO17" s="40">
        <v>112006.44</v>
      </c>
      <c r="AP17" s="40">
        <v>113767.06</v>
      </c>
      <c r="AQ17" s="40"/>
      <c r="AR17" s="40"/>
      <c r="AS17" s="106"/>
      <c r="AT17" s="46">
        <f t="shared" si="3"/>
        <v>179125</v>
      </c>
      <c r="AU17" s="40">
        <v>4134.42</v>
      </c>
      <c r="AV17" s="40">
        <v>401.4</v>
      </c>
      <c r="AW17" s="40">
        <v>0</v>
      </c>
      <c r="AX17" s="40">
        <v>1271.0999999999999</v>
      </c>
      <c r="AY17" s="40">
        <v>15641.22</v>
      </c>
      <c r="AZ17" s="40">
        <v>103427.40000000001</v>
      </c>
      <c r="BA17" s="40">
        <v>3612.6</v>
      </c>
      <c r="BB17" s="40">
        <v>1338</v>
      </c>
      <c r="BC17" s="40">
        <v>9965.42</v>
      </c>
      <c r="BD17" s="40"/>
      <c r="BE17" s="40"/>
      <c r="BF17" s="106"/>
      <c r="BG17" s="46">
        <f t="shared" si="3"/>
        <v>20738689</v>
      </c>
      <c r="BH17" s="40">
        <v>962177.97000000044</v>
      </c>
      <c r="BI17" s="40">
        <v>1052425.3600000001</v>
      </c>
      <c r="BJ17" s="40">
        <v>972019.3</v>
      </c>
      <c r="BK17" s="40">
        <v>1047263.7900000003</v>
      </c>
      <c r="BL17" s="40">
        <v>1417741.9399999997</v>
      </c>
      <c r="BM17" s="40">
        <v>1372940.4799999995</v>
      </c>
      <c r="BN17" s="40">
        <v>1075214.03</v>
      </c>
      <c r="BO17" s="40">
        <v>1123497.58</v>
      </c>
      <c r="BP17" s="40">
        <v>1176350.9499999997</v>
      </c>
      <c r="BQ17" s="40"/>
      <c r="BR17" s="40"/>
      <c r="BS17" s="106"/>
      <c r="BT17" s="46">
        <f>BT13+BT14+BT15+BT16</f>
        <v>0</v>
      </c>
      <c r="BU17" s="40">
        <v>550333.07999999984</v>
      </c>
      <c r="BV17" s="40">
        <v>559310.41999999993</v>
      </c>
      <c r="BW17" s="40">
        <v>572930.12</v>
      </c>
      <c r="BX17" s="40">
        <v>576271.64000000013</v>
      </c>
      <c r="BY17" s="40">
        <v>626762.34</v>
      </c>
      <c r="BZ17" s="40">
        <v>607149.82000000007</v>
      </c>
      <c r="CA17" s="40">
        <v>595588.12000000011</v>
      </c>
      <c r="CB17" s="40">
        <v>583931.16</v>
      </c>
      <c r="CC17" s="40">
        <v>589700.35</v>
      </c>
      <c r="CD17" s="40"/>
      <c r="CE17" s="40"/>
      <c r="CF17" s="53"/>
    </row>
    <row r="18" spans="1:131" ht="38.25" customHeight="1" x14ac:dyDescent="0.25">
      <c r="A18" s="150" t="s">
        <v>19</v>
      </c>
      <c r="B18" s="151"/>
      <c r="C18" s="99">
        <v>215000</v>
      </c>
      <c r="D18" s="2">
        <f t="shared" si="0"/>
        <v>30482.920000000013</v>
      </c>
      <c r="E18" s="80">
        <f t="shared" si="1"/>
        <v>0.14178102325581401</v>
      </c>
      <c r="F18" s="27"/>
      <c r="G18" s="46"/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/>
      <c r="R18" s="40"/>
      <c r="S18" s="106"/>
      <c r="T18" s="46"/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/>
      <c r="AE18" s="40"/>
      <c r="AF18" s="106"/>
      <c r="AG18" s="46">
        <v>215000</v>
      </c>
      <c r="AH18" s="40">
        <v>0</v>
      </c>
      <c r="AI18" s="40">
        <v>3796.639999999999</v>
      </c>
      <c r="AJ18" s="40">
        <v>0</v>
      </c>
      <c r="AK18" s="40">
        <v>15296.36</v>
      </c>
      <c r="AL18" s="40">
        <v>11389.92</v>
      </c>
      <c r="AM18" s="40">
        <v>0</v>
      </c>
      <c r="AN18" s="40">
        <v>0</v>
      </c>
      <c r="AO18" s="40">
        <v>0</v>
      </c>
      <c r="AP18" s="40">
        <v>0</v>
      </c>
      <c r="AQ18" s="40"/>
      <c r="AR18" s="40"/>
      <c r="AS18" s="106"/>
      <c r="AT18" s="46"/>
      <c r="AU18" s="40">
        <v>0</v>
      </c>
      <c r="AV18" s="40">
        <v>0</v>
      </c>
      <c r="AW18" s="40">
        <v>0</v>
      </c>
      <c r="AX18" s="40">
        <v>0</v>
      </c>
      <c r="AY18" s="40">
        <v>0</v>
      </c>
      <c r="AZ18" s="40">
        <v>0</v>
      </c>
      <c r="BA18" s="40">
        <v>0</v>
      </c>
      <c r="BB18" s="40">
        <v>0</v>
      </c>
      <c r="BC18" s="40">
        <v>0</v>
      </c>
      <c r="BD18" s="40"/>
      <c r="BE18" s="40"/>
      <c r="BF18" s="106"/>
      <c r="BG18" s="46"/>
      <c r="BH18" s="101">
        <v>0</v>
      </c>
      <c r="BI18" s="101">
        <v>0</v>
      </c>
      <c r="BJ18" s="101">
        <v>0</v>
      </c>
      <c r="BK18" s="101">
        <v>0</v>
      </c>
      <c r="BL18" s="101">
        <v>0</v>
      </c>
      <c r="BM18" s="101">
        <v>0</v>
      </c>
      <c r="BN18" s="101">
        <v>0</v>
      </c>
      <c r="BO18" s="40">
        <v>0</v>
      </c>
      <c r="BP18" s="40">
        <v>0</v>
      </c>
      <c r="BQ18" s="40"/>
      <c r="BR18" s="40"/>
      <c r="BS18" s="106"/>
      <c r="BT18" s="46"/>
      <c r="BU18" s="40">
        <v>0</v>
      </c>
      <c r="BV18" s="59">
        <v>0</v>
      </c>
      <c r="BW18" s="40">
        <v>0</v>
      </c>
      <c r="BX18" s="35">
        <v>0</v>
      </c>
      <c r="BY18" s="35">
        <v>0</v>
      </c>
      <c r="BZ18" s="35">
        <v>0</v>
      </c>
      <c r="CA18" s="35">
        <v>0</v>
      </c>
      <c r="CB18" s="40">
        <v>0</v>
      </c>
      <c r="CC18" s="40">
        <v>0</v>
      </c>
      <c r="CD18" s="40"/>
      <c r="CE18" s="40"/>
      <c r="CF18" s="53"/>
    </row>
    <row r="19" spans="1:131" ht="38.25" customHeight="1" x14ac:dyDescent="0.25">
      <c r="A19" s="150" t="s">
        <v>20</v>
      </c>
      <c r="B19" s="151"/>
      <c r="C19" s="99">
        <v>18004702</v>
      </c>
      <c r="D19" s="2">
        <f t="shared" si="0"/>
        <v>12461573.010000002</v>
      </c>
      <c r="E19" s="80">
        <f t="shared" si="1"/>
        <v>0.69212881224026934</v>
      </c>
      <c r="F19" s="27"/>
      <c r="G19" s="46">
        <v>350000</v>
      </c>
      <c r="H19" s="40">
        <v>11591.819999999998</v>
      </c>
      <c r="I19" s="40">
        <v>34931.390000000007</v>
      </c>
      <c r="J19" s="40">
        <v>32880.099999999984</v>
      </c>
      <c r="K19" s="40">
        <v>37180.689999999995</v>
      </c>
      <c r="L19" s="40">
        <v>29845.959999999995</v>
      </c>
      <c r="M19" s="40">
        <v>34516.189999999995</v>
      </c>
      <c r="N19" s="40">
        <v>26816.090000000004</v>
      </c>
      <c r="O19" s="40">
        <v>34975.930000000015</v>
      </c>
      <c r="P19" s="40">
        <v>30210.3</v>
      </c>
      <c r="Q19" s="40"/>
      <c r="R19" s="40"/>
      <c r="S19" s="106"/>
      <c r="T19" s="46">
        <v>1921780</v>
      </c>
      <c r="U19" s="40">
        <v>86876.710000000021</v>
      </c>
      <c r="V19" s="40">
        <v>109495.92000000001</v>
      </c>
      <c r="W19" s="40">
        <v>77681.859999999986</v>
      </c>
      <c r="X19" s="40">
        <v>88307.069999999978</v>
      </c>
      <c r="Y19" s="40">
        <v>123262.57999999999</v>
      </c>
      <c r="Z19" s="40">
        <v>181060.92999999991</v>
      </c>
      <c r="AA19" s="40">
        <v>276612.25</v>
      </c>
      <c r="AB19" s="40">
        <v>129868.27999999998</v>
      </c>
      <c r="AC19" s="40">
        <v>41635.129999999997</v>
      </c>
      <c r="AD19" s="40"/>
      <c r="AE19" s="40"/>
      <c r="AF19" s="106"/>
      <c r="AG19" s="46">
        <v>1874720</v>
      </c>
      <c r="AH19" s="40">
        <v>88569.719999999987</v>
      </c>
      <c r="AI19" s="40">
        <v>87336.169999999984</v>
      </c>
      <c r="AJ19" s="40">
        <v>125158.40000000001</v>
      </c>
      <c r="AK19" s="40">
        <v>267202.69</v>
      </c>
      <c r="AL19" s="40">
        <v>418112.16000000003</v>
      </c>
      <c r="AM19" s="40">
        <v>252111.94</v>
      </c>
      <c r="AN19" s="40">
        <v>72421.790000000008</v>
      </c>
      <c r="AO19" s="40">
        <v>70206.900000000009</v>
      </c>
      <c r="AP19" s="40">
        <v>103493.84</v>
      </c>
      <c r="AQ19" s="40"/>
      <c r="AR19" s="40"/>
      <c r="AS19" s="106"/>
      <c r="AT19" s="46">
        <v>514883</v>
      </c>
      <c r="AU19" s="40">
        <v>2585.33</v>
      </c>
      <c r="AV19" s="40">
        <v>8030.23</v>
      </c>
      <c r="AW19" s="40">
        <v>0</v>
      </c>
      <c r="AX19" s="40">
        <v>13728.390000000001</v>
      </c>
      <c r="AY19" s="40">
        <v>164165.67000000001</v>
      </c>
      <c r="AZ19" s="40">
        <v>119789.37000000002</v>
      </c>
      <c r="BA19" s="40">
        <v>1806.3600000000001</v>
      </c>
      <c r="BB19" s="40">
        <v>755.74</v>
      </c>
      <c r="BC19" s="40">
        <v>49512.400000000009</v>
      </c>
      <c r="BD19" s="40"/>
      <c r="BE19" s="40"/>
      <c r="BF19" s="106"/>
      <c r="BG19" s="46">
        <v>4063237</v>
      </c>
      <c r="BH19" s="101">
        <v>176225.28</v>
      </c>
      <c r="BI19" s="101">
        <v>325650.71000000008</v>
      </c>
      <c r="BJ19" s="101">
        <v>391610.35</v>
      </c>
      <c r="BK19" s="101">
        <v>451020.16999999981</v>
      </c>
      <c r="BL19" s="101">
        <v>469760.93000000011</v>
      </c>
      <c r="BM19" s="101">
        <v>188556.59</v>
      </c>
      <c r="BN19" s="101">
        <v>115137.46000000002</v>
      </c>
      <c r="BO19" s="40">
        <v>256701.37000000002</v>
      </c>
      <c r="BP19" s="40">
        <v>469660.54999999987</v>
      </c>
      <c r="BQ19" s="40"/>
      <c r="BR19" s="40"/>
      <c r="BS19" s="106"/>
      <c r="BT19" s="46">
        <v>9280082</v>
      </c>
      <c r="BU19" s="40">
        <v>644818.09000000055</v>
      </c>
      <c r="BV19" s="60">
        <v>804039.62000000011</v>
      </c>
      <c r="BW19" s="40">
        <v>1016952.5199999996</v>
      </c>
      <c r="BX19" s="35">
        <v>764774.64000000036</v>
      </c>
      <c r="BY19" s="35">
        <v>716596.93000000052</v>
      </c>
      <c r="BZ19" s="35">
        <v>714920.29999999993</v>
      </c>
      <c r="CA19" s="35">
        <v>556539.68999999971</v>
      </c>
      <c r="CB19" s="40">
        <v>513554.40000000026</v>
      </c>
      <c r="CC19" s="40">
        <v>652317.10999999987</v>
      </c>
      <c r="CD19" s="40"/>
      <c r="CE19" s="40"/>
      <c r="CF19" s="53"/>
    </row>
    <row r="20" spans="1:131" ht="15" customHeight="1" x14ac:dyDescent="0.25">
      <c r="A20" s="154" t="s">
        <v>24</v>
      </c>
      <c r="B20" s="155"/>
      <c r="C20" s="94">
        <f>+C12+C17+C18+C19</f>
        <v>54838502</v>
      </c>
      <c r="D20" s="3">
        <f t="shared" si="0"/>
        <v>40205986.760000005</v>
      </c>
      <c r="E20" s="20">
        <f t="shared" si="1"/>
        <v>0.73317077041965895</v>
      </c>
      <c r="F20" s="28"/>
      <c r="G20" s="47">
        <f>+G12+G17+G18+G19</f>
        <v>13723430</v>
      </c>
      <c r="H20" s="54">
        <f t="shared" ref="H20:P20" si="4">+H12+H17+H18+H19</f>
        <v>1018446.8900000001</v>
      </c>
      <c r="I20" s="54">
        <f t="shared" si="4"/>
        <v>1017143.9</v>
      </c>
      <c r="J20" s="54">
        <f t="shared" si="4"/>
        <v>1064032.96</v>
      </c>
      <c r="K20" s="54">
        <f t="shared" si="4"/>
        <v>1355087.9499999995</v>
      </c>
      <c r="L20" s="54">
        <f t="shared" si="4"/>
        <v>1120501.7800000007</v>
      </c>
      <c r="M20" s="54">
        <f t="shared" si="4"/>
        <v>1181389.3100000003</v>
      </c>
      <c r="N20" s="54">
        <f t="shared" si="4"/>
        <v>1123460.8700000001</v>
      </c>
      <c r="O20" s="54">
        <f t="shared" si="4"/>
        <v>1402680.1199999996</v>
      </c>
      <c r="P20" s="54">
        <f t="shared" si="4"/>
        <v>1056859.79</v>
      </c>
      <c r="Q20" s="54">
        <f t="shared" ref="Q20:S20" si="5">+Q12+Q17+Q18+Q19</f>
        <v>0</v>
      </c>
      <c r="R20" s="54">
        <f t="shared" si="5"/>
        <v>0</v>
      </c>
      <c r="S20" s="57">
        <f t="shared" si="5"/>
        <v>0</v>
      </c>
      <c r="T20" s="47">
        <f>+T12+T17+T18+T19</f>
        <v>3323166</v>
      </c>
      <c r="U20" s="54">
        <f t="shared" ref="U20" si="6">+U12+U17+U18+U19</f>
        <v>198741.64</v>
      </c>
      <c r="V20" s="54">
        <f t="shared" ref="V20" si="7">+V12+V17+V18+V19</f>
        <v>224700.29</v>
      </c>
      <c r="W20" s="54">
        <f t="shared" ref="W20" si="8">+W12+W17+W18+W19</f>
        <v>191333.11</v>
      </c>
      <c r="X20" s="54">
        <f t="shared" ref="X20" si="9">+X12+X17+X18+X19</f>
        <v>206852.43</v>
      </c>
      <c r="Y20" s="54">
        <f t="shared" ref="Y20" si="10">+Y12+Y17+Y18+Y19</f>
        <v>242369.83999999997</v>
      </c>
      <c r="Z20" s="54">
        <f t="shared" ref="Z20" si="11">+Z12+Z17+Z18+Z19</f>
        <v>311831.5199999999</v>
      </c>
      <c r="AA20" s="54">
        <f t="shared" ref="AA20" si="12">+AA12+AA17+AA18+AA19</f>
        <v>402160.38</v>
      </c>
      <c r="AB20" s="54">
        <f t="shared" ref="AB20" si="13">+AB12+AB17+AB18+AB19</f>
        <v>254017.94</v>
      </c>
      <c r="AC20" s="54">
        <f t="shared" ref="AC20" si="14">+AC12+AC17+AC18+AC19</f>
        <v>157415.28999999998</v>
      </c>
      <c r="AD20" s="54">
        <f t="shared" ref="AD20:AF20" si="15">+AD12+AD17+AD18+AD19</f>
        <v>0</v>
      </c>
      <c r="AE20" s="54">
        <f t="shared" si="15"/>
        <v>0</v>
      </c>
      <c r="AF20" s="57">
        <f t="shared" si="15"/>
        <v>0</v>
      </c>
      <c r="AG20" s="47">
        <f>+AG12+AG17+AG18+AG19</f>
        <v>3005890</v>
      </c>
      <c r="AH20" s="54">
        <f t="shared" ref="AH20" si="16">+AH12+AH17+AH18+AH19</f>
        <v>184223.15</v>
      </c>
      <c r="AI20" s="54">
        <f t="shared" ref="AI20" si="17">+AI12+AI17+AI18+AI19</f>
        <v>190450.78999999998</v>
      </c>
      <c r="AJ20" s="54">
        <f t="shared" ref="AJ20" si="18">+AJ12+AJ17+AJ18+AJ19</f>
        <v>221813.69</v>
      </c>
      <c r="AK20" s="54">
        <f t="shared" ref="AK20" si="19">+AK12+AK17+AK18+AK19</f>
        <v>396719.15</v>
      </c>
      <c r="AL20" s="54">
        <f t="shared" ref="AL20" si="20">+AL12+AL17+AL18+AL19</f>
        <v>538584.11</v>
      </c>
      <c r="AM20" s="54">
        <f t="shared" ref="AM20" si="21">+AM12+AM17+AM18+AM19</f>
        <v>365023.01</v>
      </c>
      <c r="AN20" s="54">
        <f t="shared" ref="AN20" si="22">+AN12+AN17+AN18+AN19</f>
        <v>190025.07</v>
      </c>
      <c r="AO20" s="54">
        <f t="shared" ref="AO20" si="23">+AO12+AO17+AO18+AO19</f>
        <v>182213.34000000003</v>
      </c>
      <c r="AP20" s="54">
        <f t="shared" ref="AP20" si="24">+AP12+AP17+AP18+AP19</f>
        <v>217260.9</v>
      </c>
      <c r="AQ20" s="54">
        <f t="shared" ref="AQ20" si="25">+AQ12+AQ17+AQ18+AQ19</f>
        <v>0</v>
      </c>
      <c r="AR20" s="54">
        <f t="shared" ref="AR20" si="26">+AR12+AR17+AR18+AR19</f>
        <v>0</v>
      </c>
      <c r="AS20" s="57">
        <f t="shared" ref="AS20" si="27">+AS12+AS17+AS18+AS19</f>
        <v>0</v>
      </c>
      <c r="AT20" s="47">
        <f>+AT12+AT17+AT18+AT19</f>
        <v>694008</v>
      </c>
      <c r="AU20" s="54">
        <f t="shared" ref="AU20" si="28">+AU12+AU17+AU18+AU19</f>
        <v>6719.75</v>
      </c>
      <c r="AV20" s="54">
        <f t="shared" ref="AV20" si="29">+AV12+AV17+AV18+AV19</f>
        <v>8431.6299999999992</v>
      </c>
      <c r="AW20" s="54">
        <f t="shared" ref="AW20" si="30">+AW12+AW17+AW18+AW19</f>
        <v>0</v>
      </c>
      <c r="AX20" s="54">
        <f t="shared" ref="AX20" si="31">+AX12+AX17+AX18+AX19</f>
        <v>14999.490000000002</v>
      </c>
      <c r="AY20" s="54">
        <f t="shared" ref="AY20" si="32">+AY12+AY17+AY18+AY19</f>
        <v>179806.89</v>
      </c>
      <c r="AZ20" s="54">
        <f t="shared" ref="AZ20" si="33">+AZ12+AZ17+AZ18+AZ19</f>
        <v>223216.77000000002</v>
      </c>
      <c r="BA20" s="54">
        <f t="shared" ref="BA20" si="34">+BA12+BA17+BA18+BA19</f>
        <v>5418.96</v>
      </c>
      <c r="BB20" s="54">
        <f t="shared" ref="BB20" si="35">+BB12+BB17+BB18+BB19</f>
        <v>2093.7399999999998</v>
      </c>
      <c r="BC20" s="54">
        <f t="shared" ref="BC20" si="36">+BC12+BC17+BC18+BC19</f>
        <v>59477.820000000007</v>
      </c>
      <c r="BD20" s="54">
        <f t="shared" ref="BD20" si="37">+BD12+BD17+BD18+BD19</f>
        <v>0</v>
      </c>
      <c r="BE20" s="54">
        <f t="shared" ref="BE20" si="38">+BE12+BE17+BE18+BE19</f>
        <v>0</v>
      </c>
      <c r="BF20" s="57">
        <f t="shared" ref="BF20" si="39">+BF12+BF17+BF18+BF19</f>
        <v>0</v>
      </c>
      <c r="BG20" s="47">
        <f t="shared" ref="BG20" si="40">+BG12+BG17+BG18+BG19</f>
        <v>24801926</v>
      </c>
      <c r="BH20" s="54">
        <f t="shared" ref="BH20:BN20" si="41">+BH12+BH17+BH18+BH19</f>
        <v>1138403.2500000005</v>
      </c>
      <c r="BI20" s="54">
        <f t="shared" si="41"/>
        <v>1378076.0700000003</v>
      </c>
      <c r="BJ20" s="54">
        <f t="shared" si="41"/>
        <v>1363629.65</v>
      </c>
      <c r="BK20" s="54">
        <f t="shared" si="41"/>
        <v>1498283.96</v>
      </c>
      <c r="BL20" s="54">
        <f t="shared" si="41"/>
        <v>1887502.8699999999</v>
      </c>
      <c r="BM20" s="54">
        <f t="shared" si="41"/>
        <v>1561497.0699999996</v>
      </c>
      <c r="BN20" s="54">
        <f t="shared" si="41"/>
        <v>1190351.49</v>
      </c>
      <c r="BO20" s="54">
        <f t="shared" ref="BO20" si="42">+BO12+BO17+BO18+BO19</f>
        <v>1380198.9500000002</v>
      </c>
      <c r="BP20" s="54">
        <f t="shared" ref="BP20" si="43">+BP12+BP17+BP18+BP19</f>
        <v>1646011.4999999995</v>
      </c>
      <c r="BQ20" s="54">
        <f t="shared" ref="BQ20" si="44">+BQ12+BQ17+BQ18+BQ19</f>
        <v>0</v>
      </c>
      <c r="BR20" s="54">
        <f t="shared" ref="BR20" si="45">+BR12+BR17+BR18+BR19</f>
        <v>0</v>
      </c>
      <c r="BS20" s="57">
        <f t="shared" ref="BS20" si="46">+BS12+BS17+BS18+BS19</f>
        <v>0</v>
      </c>
      <c r="BT20" s="47">
        <f>+BT12+BT17+BT18+BT19</f>
        <v>9290082</v>
      </c>
      <c r="BU20" s="54">
        <f t="shared" ref="BU20" si="47">+BU12+BU17+BU18+BU19</f>
        <v>1195151.1700000004</v>
      </c>
      <c r="BV20" s="54">
        <f t="shared" ref="BV20" si="48">+BV12+BV17+BV18+BV19</f>
        <v>1363350.04</v>
      </c>
      <c r="BW20" s="54">
        <f t="shared" ref="BW20" si="49">+BW12+BW17+BW18+BW19</f>
        <v>1589882.6399999997</v>
      </c>
      <c r="BX20" s="54">
        <f t="shared" ref="BX20" si="50">+BX12+BX17+BX18+BX19</f>
        <v>1341083.6100000003</v>
      </c>
      <c r="BY20" s="54">
        <f t="shared" ref="BY20" si="51">+BY12+BY17+BY18+BY19</f>
        <v>1343359.2700000005</v>
      </c>
      <c r="BZ20" s="54">
        <f t="shared" ref="BZ20" si="52">+BZ12+BZ17+BZ18+BZ19</f>
        <v>1322070.1200000001</v>
      </c>
      <c r="CA20" s="54">
        <f t="shared" ref="CA20" si="53">+CA12+CA17+CA18+CA19</f>
        <v>1152127.8099999998</v>
      </c>
      <c r="CB20" s="54">
        <f t="shared" ref="CB20" si="54">+CB12+CB17+CB18+CB19</f>
        <v>1097485.5600000003</v>
      </c>
      <c r="CC20" s="54">
        <f t="shared" ref="CC20" si="55">+CC12+CC17+CC18+CC19</f>
        <v>1242017.46</v>
      </c>
      <c r="CD20" s="54">
        <f t="shared" ref="CD20" si="56">+CD12+CD17+CD18+CD19</f>
        <v>0</v>
      </c>
      <c r="CE20" s="54">
        <f t="shared" ref="CE20" si="57">+CE12+CE17+CE18+CE19</f>
        <v>0</v>
      </c>
      <c r="CF20" s="43">
        <f t="shared" ref="CF20" si="58">+CF12+CF17+CF18+CF19</f>
        <v>0</v>
      </c>
    </row>
    <row r="21" spans="1:131" ht="15.75" thickBot="1" x14ac:dyDescent="0.3">
      <c r="A21" s="156" t="s">
        <v>25</v>
      </c>
      <c r="B21" s="157"/>
      <c r="C21" s="95">
        <f>+C11+C20</f>
        <v>58226762</v>
      </c>
      <c r="D21" s="79">
        <f t="shared" si="0"/>
        <v>40908833.060000017</v>
      </c>
      <c r="E21" s="21">
        <f t="shared" si="1"/>
        <v>0.70257784659225975</v>
      </c>
      <c r="F21" s="28"/>
      <c r="G21" s="48">
        <f t="shared" ref="G21:P21" si="59">+G11+G20</f>
        <v>13723430</v>
      </c>
      <c r="H21" s="55">
        <f t="shared" si="59"/>
        <v>1018446.8900000001</v>
      </c>
      <c r="I21" s="55">
        <f t="shared" si="59"/>
        <v>1017143.9</v>
      </c>
      <c r="J21" s="55">
        <f t="shared" si="59"/>
        <v>1064032.96</v>
      </c>
      <c r="K21" s="55">
        <f t="shared" si="59"/>
        <v>1355087.9499999995</v>
      </c>
      <c r="L21" s="55">
        <f t="shared" si="59"/>
        <v>1120501.7800000007</v>
      </c>
      <c r="M21" s="55">
        <f t="shared" si="59"/>
        <v>1181389.3100000003</v>
      </c>
      <c r="N21" s="55">
        <f t="shared" si="59"/>
        <v>1123460.8700000001</v>
      </c>
      <c r="O21" s="55">
        <f t="shared" si="59"/>
        <v>1402680.1199999996</v>
      </c>
      <c r="P21" s="55">
        <f t="shared" si="59"/>
        <v>1056859.79</v>
      </c>
      <c r="Q21" s="55">
        <f t="shared" ref="Q21:AC21" si="60">+Q11+Q20</f>
        <v>0</v>
      </c>
      <c r="R21" s="55">
        <f t="shared" si="60"/>
        <v>0</v>
      </c>
      <c r="S21" s="58">
        <f t="shared" si="60"/>
        <v>0</v>
      </c>
      <c r="T21" s="48">
        <f t="shared" si="60"/>
        <v>3323166</v>
      </c>
      <c r="U21" s="55">
        <f t="shared" si="60"/>
        <v>198741.64</v>
      </c>
      <c r="V21" s="55">
        <f t="shared" si="60"/>
        <v>224700.29</v>
      </c>
      <c r="W21" s="55">
        <f t="shared" si="60"/>
        <v>191333.11</v>
      </c>
      <c r="X21" s="55">
        <f t="shared" si="60"/>
        <v>206852.43</v>
      </c>
      <c r="Y21" s="55">
        <f t="shared" si="60"/>
        <v>242369.83999999997</v>
      </c>
      <c r="Z21" s="55">
        <f t="shared" si="60"/>
        <v>311831.5199999999</v>
      </c>
      <c r="AA21" s="55">
        <f t="shared" si="60"/>
        <v>402160.38</v>
      </c>
      <c r="AB21" s="55">
        <f t="shared" si="60"/>
        <v>254017.94</v>
      </c>
      <c r="AC21" s="55">
        <f t="shared" si="60"/>
        <v>157415.28999999998</v>
      </c>
      <c r="AD21" s="55">
        <f t="shared" ref="AD21:AP21" si="61">+AD11+AD20</f>
        <v>0</v>
      </c>
      <c r="AE21" s="55">
        <f t="shared" si="61"/>
        <v>0</v>
      </c>
      <c r="AF21" s="58">
        <f t="shared" si="61"/>
        <v>0</v>
      </c>
      <c r="AG21" s="48">
        <f t="shared" si="61"/>
        <v>3005890</v>
      </c>
      <c r="AH21" s="55">
        <f t="shared" si="61"/>
        <v>184223.15</v>
      </c>
      <c r="AI21" s="55">
        <f t="shared" si="61"/>
        <v>190450.78999999998</v>
      </c>
      <c r="AJ21" s="55">
        <f t="shared" si="61"/>
        <v>221813.69</v>
      </c>
      <c r="AK21" s="55">
        <f t="shared" si="61"/>
        <v>396719.15</v>
      </c>
      <c r="AL21" s="55">
        <f t="shared" si="61"/>
        <v>538584.11</v>
      </c>
      <c r="AM21" s="55">
        <f t="shared" si="61"/>
        <v>365023.01</v>
      </c>
      <c r="AN21" s="55">
        <f t="shared" si="61"/>
        <v>190025.07</v>
      </c>
      <c r="AO21" s="55">
        <f t="shared" si="61"/>
        <v>182213.34000000003</v>
      </c>
      <c r="AP21" s="55">
        <f t="shared" si="61"/>
        <v>217260.9</v>
      </c>
      <c r="AQ21" s="55">
        <f t="shared" ref="AQ21" si="62">+AQ11+AQ20</f>
        <v>0</v>
      </c>
      <c r="AR21" s="55">
        <f t="shared" ref="AR21" si="63">+AR11+AR20</f>
        <v>0</v>
      </c>
      <c r="AS21" s="58">
        <f t="shared" ref="AS21:BC21" si="64">+AS11+AS20</f>
        <v>0</v>
      </c>
      <c r="AT21" s="48">
        <f t="shared" si="64"/>
        <v>694008</v>
      </c>
      <c r="AU21" s="55">
        <f t="shared" si="64"/>
        <v>6719.75</v>
      </c>
      <c r="AV21" s="55">
        <f t="shared" si="64"/>
        <v>8431.6299999999992</v>
      </c>
      <c r="AW21" s="55">
        <f t="shared" si="64"/>
        <v>0</v>
      </c>
      <c r="AX21" s="55">
        <f t="shared" si="64"/>
        <v>14999.490000000002</v>
      </c>
      <c r="AY21" s="55">
        <f t="shared" si="64"/>
        <v>179806.89</v>
      </c>
      <c r="AZ21" s="55">
        <f t="shared" si="64"/>
        <v>223216.77000000002</v>
      </c>
      <c r="BA21" s="55">
        <f t="shared" si="64"/>
        <v>5418.96</v>
      </c>
      <c r="BB21" s="55">
        <f t="shared" si="64"/>
        <v>2093.7399999999998</v>
      </c>
      <c r="BC21" s="55">
        <f t="shared" si="64"/>
        <v>59477.820000000007</v>
      </c>
      <c r="BD21" s="55">
        <f t="shared" ref="BD21" si="65">+BD11+BD20</f>
        <v>0</v>
      </c>
      <c r="BE21" s="55">
        <f t="shared" ref="BE21" si="66">+BE11+BE20</f>
        <v>0</v>
      </c>
      <c r="BF21" s="58">
        <f t="shared" ref="BF21" si="67">+BF11+BF20</f>
        <v>0</v>
      </c>
      <c r="BG21" s="48">
        <f t="shared" ref="BG21" si="68">+BG11+BG20</f>
        <v>24801926</v>
      </c>
      <c r="BH21" s="55">
        <f t="shared" ref="BH21:BN21" si="69">+BH11+BH20</f>
        <v>1138403.2500000005</v>
      </c>
      <c r="BI21" s="55">
        <f t="shared" si="69"/>
        <v>1378076.0700000003</v>
      </c>
      <c r="BJ21" s="55">
        <f t="shared" si="69"/>
        <v>1363629.65</v>
      </c>
      <c r="BK21" s="55">
        <f t="shared" si="69"/>
        <v>1498283.96</v>
      </c>
      <c r="BL21" s="55">
        <f t="shared" si="69"/>
        <v>1887502.8699999999</v>
      </c>
      <c r="BM21" s="55">
        <f t="shared" si="69"/>
        <v>1561497.0699999996</v>
      </c>
      <c r="BN21" s="55">
        <f t="shared" si="69"/>
        <v>1190351.49</v>
      </c>
      <c r="BO21" s="55">
        <f t="shared" ref="BO21" si="70">+BO11+BO20</f>
        <v>1380198.9500000002</v>
      </c>
      <c r="BP21" s="55">
        <f t="shared" ref="BP21" si="71">+BP11+BP20</f>
        <v>1646011.4999999995</v>
      </c>
      <c r="BQ21" s="55">
        <f t="shared" ref="BQ21" si="72">+BQ11+BQ20</f>
        <v>0</v>
      </c>
      <c r="BR21" s="55">
        <f t="shared" ref="BR21" si="73">+BR11+BR20</f>
        <v>0</v>
      </c>
      <c r="BS21" s="58">
        <f t="shared" ref="BS21:CC21" si="74">+BS11+BS20</f>
        <v>0</v>
      </c>
      <c r="BT21" s="48">
        <f t="shared" si="74"/>
        <v>12678342</v>
      </c>
      <c r="BU21" s="55">
        <f t="shared" si="74"/>
        <v>1195151.1700000004</v>
      </c>
      <c r="BV21" s="55">
        <f t="shared" si="74"/>
        <v>1569305.56</v>
      </c>
      <c r="BW21" s="55">
        <f t="shared" si="74"/>
        <v>1589882.6399999997</v>
      </c>
      <c r="BX21" s="55">
        <f t="shared" si="74"/>
        <v>1376943.8100000003</v>
      </c>
      <c r="BY21" s="55">
        <f t="shared" si="74"/>
        <v>1367478.6700000004</v>
      </c>
      <c r="BZ21" s="55">
        <f t="shared" si="74"/>
        <v>1364344.2200000002</v>
      </c>
      <c r="CA21" s="55">
        <f t="shared" si="74"/>
        <v>1307280.4499999997</v>
      </c>
      <c r="CB21" s="55">
        <f t="shared" si="74"/>
        <v>1233919.4000000004</v>
      </c>
      <c r="CC21" s="55">
        <f t="shared" si="74"/>
        <v>1345068.06</v>
      </c>
      <c r="CD21" s="55">
        <f t="shared" ref="CD21" si="75">+CD11+CD20</f>
        <v>0</v>
      </c>
      <c r="CE21" s="55">
        <f t="shared" ref="CE21" si="76">+CE11+CE20</f>
        <v>0</v>
      </c>
      <c r="CF21" s="56">
        <f t="shared" ref="CF21" si="77">+CF11+CF20</f>
        <v>0</v>
      </c>
    </row>
    <row r="22" spans="1:131" x14ac:dyDescent="0.25">
      <c r="C22" s="12"/>
      <c r="H22" s="12"/>
      <c r="U22" s="12"/>
    </row>
    <row r="23" spans="1:131" x14ac:dyDescent="0.25">
      <c r="C23" s="12"/>
      <c r="D23" s="12">
        <f>40908833-D21</f>
        <v>-6.0000017285346985E-2</v>
      </c>
      <c r="E23" s="12"/>
    </row>
    <row r="24" spans="1:131" x14ac:dyDescent="0.25">
      <c r="A24" s="18"/>
      <c r="C24" s="12"/>
      <c r="D24" s="12"/>
      <c r="F24" s="87"/>
    </row>
    <row r="25" spans="1:131" ht="15.75" thickBot="1" x14ac:dyDescent="0.3">
      <c r="A25" s="33" t="s">
        <v>37</v>
      </c>
      <c r="C25" s="1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</row>
    <row r="26" spans="1:131" s="17" customFormat="1" ht="58.5" customHeight="1" x14ac:dyDescent="0.25">
      <c r="A26" s="121"/>
      <c r="B26" s="122"/>
      <c r="C26" s="152" t="s">
        <v>29</v>
      </c>
      <c r="D26" s="152"/>
      <c r="E26" s="153"/>
      <c r="F26" s="29"/>
      <c r="G26" s="159" t="s">
        <v>32</v>
      </c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3"/>
      <c r="T26" s="158" t="s">
        <v>34</v>
      </c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3"/>
      <c r="AG26" s="158" t="s">
        <v>36</v>
      </c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3"/>
      <c r="AZ26" s="112"/>
      <c r="BA26" s="112"/>
      <c r="BB26" s="113"/>
      <c r="BC26" s="113"/>
      <c r="BD26" s="113"/>
      <c r="BE26" s="113"/>
      <c r="BF26" s="113"/>
      <c r="BG26" s="112"/>
      <c r="BH26" s="112"/>
      <c r="BI26" s="112"/>
      <c r="BJ26" s="112"/>
      <c r="BK26" s="112"/>
      <c r="BL26" s="112"/>
      <c r="BM26" s="112"/>
      <c r="BN26" s="112"/>
      <c r="BO26" s="113"/>
      <c r="BP26" s="113"/>
      <c r="BQ26" s="113"/>
      <c r="BR26" s="113"/>
      <c r="BS26" s="113"/>
      <c r="BT26" s="112"/>
      <c r="BU26" s="112"/>
      <c r="BV26" s="112"/>
      <c r="BW26" s="112"/>
      <c r="BX26" s="112"/>
      <c r="BY26" s="112"/>
      <c r="BZ26" s="112"/>
      <c r="CA26" s="112"/>
      <c r="CB26" s="113"/>
      <c r="CC26" s="113"/>
      <c r="CD26" s="113"/>
      <c r="CE26" s="113"/>
      <c r="CF26" s="113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2"/>
      <c r="DV26" s="112"/>
      <c r="DW26" s="112"/>
      <c r="DX26" s="112"/>
      <c r="DY26" s="112"/>
      <c r="DZ26" s="112"/>
      <c r="EA26" s="112"/>
    </row>
    <row r="27" spans="1:131" ht="26.25" x14ac:dyDescent="0.25">
      <c r="A27" s="14" t="s">
        <v>22</v>
      </c>
      <c r="B27" s="16" t="s">
        <v>23</v>
      </c>
      <c r="C27" s="16" t="s">
        <v>13</v>
      </c>
      <c r="D27" s="16" t="s">
        <v>21</v>
      </c>
      <c r="E27" s="15" t="s">
        <v>27</v>
      </c>
      <c r="F27" s="24"/>
      <c r="G27" s="14" t="s">
        <v>12</v>
      </c>
      <c r="H27" s="16" t="s">
        <v>28</v>
      </c>
      <c r="I27" s="82" t="s">
        <v>39</v>
      </c>
      <c r="J27" s="82" t="s">
        <v>40</v>
      </c>
      <c r="K27" s="82" t="s">
        <v>51</v>
      </c>
      <c r="L27" s="82" t="s">
        <v>53</v>
      </c>
      <c r="M27" s="82" t="s">
        <v>55</v>
      </c>
      <c r="N27" s="82" t="s">
        <v>57</v>
      </c>
      <c r="O27" s="82" t="s">
        <v>59</v>
      </c>
      <c r="P27" s="82" t="s">
        <v>60</v>
      </c>
      <c r="Q27" s="82" t="s">
        <v>61</v>
      </c>
      <c r="R27" s="82" t="s">
        <v>62</v>
      </c>
      <c r="S27" s="84" t="s">
        <v>63</v>
      </c>
      <c r="T27" s="137" t="s">
        <v>12</v>
      </c>
      <c r="U27" s="16" t="s">
        <v>28</v>
      </c>
      <c r="V27" s="82" t="s">
        <v>39</v>
      </c>
      <c r="W27" s="82" t="s">
        <v>40</v>
      </c>
      <c r="X27" s="82" t="s">
        <v>51</v>
      </c>
      <c r="Y27" s="82" t="s">
        <v>53</v>
      </c>
      <c r="Z27" s="82" t="s">
        <v>55</v>
      </c>
      <c r="AA27" s="82" t="s">
        <v>57</v>
      </c>
      <c r="AB27" s="82" t="s">
        <v>59</v>
      </c>
      <c r="AC27" s="82" t="s">
        <v>60</v>
      </c>
      <c r="AD27" s="82" t="s">
        <v>61</v>
      </c>
      <c r="AE27" s="82" t="s">
        <v>62</v>
      </c>
      <c r="AF27" s="84" t="s">
        <v>63</v>
      </c>
      <c r="AG27" s="137" t="s">
        <v>12</v>
      </c>
      <c r="AH27" s="16" t="s">
        <v>28</v>
      </c>
      <c r="AI27" s="16" t="s">
        <v>39</v>
      </c>
      <c r="AJ27" s="82" t="s">
        <v>40</v>
      </c>
      <c r="AK27" s="82" t="s">
        <v>51</v>
      </c>
      <c r="AL27" s="82" t="s">
        <v>53</v>
      </c>
      <c r="AM27" s="82" t="s">
        <v>55</v>
      </c>
      <c r="AN27" s="82" t="s">
        <v>57</v>
      </c>
      <c r="AO27" s="82" t="s">
        <v>59</v>
      </c>
      <c r="AP27" s="82" t="s">
        <v>60</v>
      </c>
      <c r="AQ27" s="82" t="s">
        <v>61</v>
      </c>
      <c r="AR27" s="82" t="s">
        <v>62</v>
      </c>
      <c r="AS27" s="84" t="s">
        <v>63</v>
      </c>
      <c r="AZ27" s="22"/>
      <c r="BA27" s="22"/>
      <c r="BB27" s="114"/>
      <c r="BC27" s="114"/>
      <c r="BD27" s="114"/>
      <c r="BE27" s="114"/>
      <c r="BF27" s="114"/>
      <c r="BG27" s="22"/>
      <c r="BH27" s="22"/>
      <c r="BI27" s="22"/>
      <c r="BJ27" s="22"/>
      <c r="BK27" s="22"/>
      <c r="BL27" s="22"/>
      <c r="BM27" s="22"/>
      <c r="BN27" s="22"/>
      <c r="BO27" s="114"/>
      <c r="BP27" s="114"/>
      <c r="BQ27" s="114"/>
      <c r="BR27" s="114"/>
      <c r="BS27" s="114"/>
      <c r="BT27" s="22"/>
      <c r="BU27" s="22"/>
      <c r="BV27" s="22"/>
      <c r="BW27" s="22"/>
      <c r="BX27" s="22"/>
      <c r="BY27" s="22"/>
      <c r="BZ27" s="22"/>
      <c r="CA27" s="22"/>
      <c r="CB27" s="114"/>
      <c r="CC27" s="114"/>
      <c r="CD27" s="114"/>
      <c r="CE27" s="114"/>
      <c r="CF27" s="114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</row>
    <row r="28" spans="1:131" x14ac:dyDescent="0.25">
      <c r="A28" s="7" t="s">
        <v>0</v>
      </c>
      <c r="B28" s="97" t="s">
        <v>1</v>
      </c>
      <c r="C28" s="2">
        <v>377350</v>
      </c>
      <c r="D28" s="67">
        <f t="shared" ref="D28:D33" si="78">SUM(G28:AS28)-AG28-T28-G28</f>
        <v>128960.08999999997</v>
      </c>
      <c r="E28" s="19">
        <f>D28/C28</f>
        <v>0.34175192791837805</v>
      </c>
      <c r="F28" s="30"/>
      <c r="G28" s="88"/>
      <c r="H28" s="89">
        <v>0</v>
      </c>
      <c r="I28" s="89">
        <v>0</v>
      </c>
      <c r="J28" s="89">
        <v>0</v>
      </c>
      <c r="K28" s="89">
        <v>0</v>
      </c>
      <c r="L28" s="89">
        <v>0</v>
      </c>
      <c r="M28" s="89">
        <v>0</v>
      </c>
      <c r="N28" s="89">
        <v>0</v>
      </c>
      <c r="O28" s="89">
        <v>0</v>
      </c>
      <c r="P28" s="89">
        <v>0</v>
      </c>
      <c r="Q28" s="89"/>
      <c r="R28" s="89"/>
      <c r="S28" s="107"/>
      <c r="T28" s="143"/>
      <c r="U28" s="8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89">
        <v>0</v>
      </c>
      <c r="AC28" s="89">
        <v>0</v>
      </c>
      <c r="AD28" s="89"/>
      <c r="AE28" s="89"/>
      <c r="AF28" s="107"/>
      <c r="AG28" s="138">
        <v>377350</v>
      </c>
      <c r="AH28" s="90">
        <v>0</v>
      </c>
      <c r="AI28" s="90">
        <v>19281.47</v>
      </c>
      <c r="AJ28" s="90">
        <v>88529.68</v>
      </c>
      <c r="AK28" s="90">
        <v>21148.94</v>
      </c>
      <c r="AL28" s="90">
        <v>0</v>
      </c>
      <c r="AM28" s="90">
        <v>0</v>
      </c>
      <c r="AN28" s="90">
        <v>0</v>
      </c>
      <c r="AO28" s="89">
        <v>0</v>
      </c>
      <c r="AP28" s="89">
        <v>0</v>
      </c>
      <c r="AQ28" s="89"/>
      <c r="AR28" s="89"/>
      <c r="AS28" s="107"/>
      <c r="AZ28" s="22"/>
      <c r="BA28" s="22"/>
      <c r="BB28" s="115"/>
      <c r="BC28" s="115"/>
      <c r="BD28" s="115"/>
      <c r="BE28" s="115"/>
      <c r="BF28" s="115"/>
      <c r="BG28" s="22"/>
      <c r="BH28" s="22"/>
      <c r="BI28" s="22"/>
      <c r="BJ28" s="22"/>
      <c r="BK28" s="22"/>
      <c r="BL28" s="22"/>
      <c r="BM28" s="22"/>
      <c r="BN28" s="22"/>
      <c r="BO28" s="115"/>
      <c r="BP28" s="115"/>
      <c r="BQ28" s="115"/>
      <c r="BR28" s="115"/>
      <c r="BS28" s="115"/>
      <c r="BT28" s="22"/>
      <c r="BU28" s="22"/>
      <c r="BV28" s="22"/>
      <c r="BW28" s="22"/>
      <c r="BX28" s="22"/>
      <c r="BY28" s="22"/>
      <c r="BZ28" s="22"/>
      <c r="CA28" s="22"/>
      <c r="CB28" s="115"/>
      <c r="CC28" s="115"/>
      <c r="CD28" s="115"/>
      <c r="CE28" s="115"/>
      <c r="CF28" s="115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</row>
    <row r="29" spans="1:131" x14ac:dyDescent="0.25">
      <c r="A29" s="7">
        <v>1551</v>
      </c>
      <c r="B29" s="97" t="s">
        <v>4</v>
      </c>
      <c r="C29" s="2">
        <v>245071</v>
      </c>
      <c r="D29" s="67">
        <f t="shared" si="78"/>
        <v>245070.72999999998</v>
      </c>
      <c r="E29" s="19">
        <f t="shared" ref="E29:E35" si="79">D29/C29</f>
        <v>0.999998898278458</v>
      </c>
      <c r="F29" s="30"/>
      <c r="G29" s="88"/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0</v>
      </c>
      <c r="P29" s="89">
        <v>0</v>
      </c>
      <c r="Q29" s="89"/>
      <c r="R29" s="89"/>
      <c r="S29" s="107"/>
      <c r="T29" s="143"/>
      <c r="U29" s="8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89">
        <v>0</v>
      </c>
      <c r="AC29" s="89">
        <v>0</v>
      </c>
      <c r="AD29" s="89"/>
      <c r="AE29" s="89"/>
      <c r="AF29" s="107"/>
      <c r="AG29" s="138">
        <v>245071</v>
      </c>
      <c r="AH29" s="90">
        <v>11660.61</v>
      </c>
      <c r="AI29" s="90">
        <v>366</v>
      </c>
      <c r="AJ29" s="90">
        <v>1395</v>
      </c>
      <c r="AK29" s="90">
        <v>119865.63</v>
      </c>
      <c r="AL29" s="90">
        <v>7625</v>
      </c>
      <c r="AM29" s="90">
        <v>52619.07</v>
      </c>
      <c r="AN29" s="90">
        <v>0</v>
      </c>
      <c r="AO29" s="89">
        <v>51539.420000000013</v>
      </c>
      <c r="AP29" s="89">
        <v>0</v>
      </c>
      <c r="AQ29" s="89"/>
      <c r="AR29" s="89"/>
      <c r="AS29" s="107"/>
      <c r="AZ29" s="22"/>
      <c r="BA29" s="22"/>
      <c r="BB29" s="115"/>
      <c r="BC29" s="115"/>
      <c r="BD29" s="115"/>
      <c r="BE29" s="115"/>
      <c r="BF29" s="115"/>
      <c r="BG29" s="22"/>
      <c r="BH29" s="22"/>
      <c r="BI29" s="22"/>
      <c r="BJ29" s="22"/>
      <c r="BK29" s="22"/>
      <c r="BL29" s="22"/>
      <c r="BM29" s="22"/>
      <c r="BN29" s="22"/>
      <c r="BO29" s="115"/>
      <c r="BP29" s="115"/>
      <c r="BQ29" s="115"/>
      <c r="BR29" s="115"/>
      <c r="BS29" s="115"/>
      <c r="BT29" s="22"/>
      <c r="BU29" s="22"/>
      <c r="BV29" s="22"/>
      <c r="BW29" s="22"/>
      <c r="BX29" s="22"/>
      <c r="BY29" s="22"/>
      <c r="BZ29" s="22"/>
      <c r="CA29" s="22"/>
      <c r="CB29" s="115"/>
      <c r="CC29" s="115"/>
      <c r="CD29" s="115"/>
      <c r="CE29" s="115"/>
      <c r="CF29" s="115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</row>
    <row r="30" spans="1:131" x14ac:dyDescent="0.25">
      <c r="A30" s="10"/>
      <c r="B30" s="98" t="s">
        <v>14</v>
      </c>
      <c r="C30" s="3">
        <f>SUM(C28:C29)</f>
        <v>622421</v>
      </c>
      <c r="D30" s="3">
        <f t="shared" si="78"/>
        <v>374030.82000000007</v>
      </c>
      <c r="E30" s="31">
        <f t="shared" si="79"/>
        <v>0.60092898536521111</v>
      </c>
      <c r="F30" s="26"/>
      <c r="G30" s="4">
        <f t="shared" ref="G30:T30" si="80">SUM(G28:G29)</f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/>
      <c r="R30" s="3"/>
      <c r="S30" s="108"/>
      <c r="T30" s="139">
        <f t="shared" si="80"/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/>
      <c r="AE30" s="3"/>
      <c r="AF30" s="108"/>
      <c r="AG30" s="139">
        <f>SUM(AG28:AG29)</f>
        <v>622421</v>
      </c>
      <c r="AH30" s="91">
        <v>11660.61</v>
      </c>
      <c r="AI30" s="91">
        <v>19647.47</v>
      </c>
      <c r="AJ30" s="91">
        <v>89924.68</v>
      </c>
      <c r="AK30" s="91">
        <v>141014.57</v>
      </c>
      <c r="AL30" s="91">
        <v>7625</v>
      </c>
      <c r="AM30" s="91">
        <v>52619.07</v>
      </c>
      <c r="AN30" s="91">
        <v>0</v>
      </c>
      <c r="AO30" s="3">
        <v>51539.420000000013</v>
      </c>
      <c r="AP30" s="3">
        <v>0</v>
      </c>
      <c r="AQ30" s="3"/>
      <c r="AR30" s="3"/>
      <c r="AS30" s="108"/>
      <c r="AZ30" s="22"/>
      <c r="BA30" s="22"/>
      <c r="BB30" s="25"/>
      <c r="BC30" s="25"/>
      <c r="BD30" s="25"/>
      <c r="BE30" s="25"/>
      <c r="BF30" s="25"/>
      <c r="BG30" s="22"/>
      <c r="BH30" s="22"/>
      <c r="BI30" s="22"/>
      <c r="BJ30" s="22"/>
      <c r="BK30" s="22"/>
      <c r="BL30" s="22"/>
      <c r="BM30" s="22"/>
      <c r="BN30" s="22"/>
      <c r="BO30" s="25"/>
      <c r="BP30" s="25"/>
      <c r="BQ30" s="25"/>
      <c r="BR30" s="25"/>
      <c r="BS30" s="25"/>
      <c r="BT30" s="22"/>
      <c r="BU30" s="22"/>
      <c r="BV30" s="22"/>
      <c r="BW30" s="22"/>
      <c r="BX30" s="22"/>
      <c r="BY30" s="22"/>
      <c r="BZ30" s="22"/>
      <c r="CA30" s="22"/>
      <c r="CB30" s="25"/>
      <c r="CC30" s="25"/>
      <c r="CD30" s="25"/>
      <c r="CE30" s="25"/>
      <c r="CF30" s="25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</row>
    <row r="31" spans="1:131" x14ac:dyDescent="0.25">
      <c r="A31" s="7" t="s">
        <v>10</v>
      </c>
      <c r="B31" s="97" t="s">
        <v>11</v>
      </c>
      <c r="C31" s="2">
        <v>81368</v>
      </c>
      <c r="D31" s="67">
        <f t="shared" si="78"/>
        <v>47677.079999999987</v>
      </c>
      <c r="E31" s="19">
        <f>D31/C31</f>
        <v>0.5859438599941007</v>
      </c>
      <c r="F31" s="30"/>
      <c r="G31" s="88"/>
      <c r="H31" s="8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/>
      <c r="R31" s="9"/>
      <c r="S31" s="109"/>
      <c r="T31" s="138">
        <v>81368</v>
      </c>
      <c r="U31" s="9">
        <v>0</v>
      </c>
      <c r="V31" s="9">
        <v>4177.4799999999996</v>
      </c>
      <c r="W31" s="9">
        <v>6693.5</v>
      </c>
      <c r="X31" s="9">
        <v>8167.59</v>
      </c>
      <c r="Y31" s="9">
        <v>6405.9299999999994</v>
      </c>
      <c r="Z31" s="9">
        <v>6833.2199999999993</v>
      </c>
      <c r="AA31" s="9">
        <v>4818.5200000000004</v>
      </c>
      <c r="AB31" s="9">
        <v>4731.03</v>
      </c>
      <c r="AC31" s="9">
        <v>5849.81</v>
      </c>
      <c r="AD31" s="9"/>
      <c r="AE31" s="9"/>
      <c r="AF31" s="109"/>
      <c r="AG31" s="138"/>
      <c r="AH31" s="90">
        <v>0</v>
      </c>
      <c r="AI31" s="90">
        <v>0</v>
      </c>
      <c r="AJ31" s="90">
        <v>0</v>
      </c>
      <c r="AK31" s="90">
        <v>0</v>
      </c>
      <c r="AL31" s="90">
        <v>0</v>
      </c>
      <c r="AM31" s="90">
        <v>0</v>
      </c>
      <c r="AN31" s="90">
        <v>0</v>
      </c>
      <c r="AO31" s="9">
        <v>0</v>
      </c>
      <c r="AP31" s="9">
        <v>0</v>
      </c>
      <c r="AQ31" s="9"/>
      <c r="AR31" s="9"/>
      <c r="AS31" s="109"/>
      <c r="AZ31" s="22"/>
      <c r="BA31" s="22"/>
      <c r="BB31" s="116"/>
      <c r="BC31" s="116"/>
      <c r="BD31" s="116"/>
      <c r="BE31" s="116"/>
      <c r="BF31" s="116"/>
      <c r="BG31" s="22"/>
      <c r="BH31" s="22"/>
      <c r="BI31" s="22"/>
      <c r="BJ31" s="22"/>
      <c r="BK31" s="22"/>
      <c r="BL31" s="22"/>
      <c r="BM31" s="22"/>
      <c r="BN31" s="22"/>
      <c r="BO31" s="116"/>
      <c r="BP31" s="116"/>
      <c r="BQ31" s="116"/>
      <c r="BR31" s="116"/>
      <c r="BS31" s="116"/>
      <c r="BT31" s="22"/>
      <c r="BU31" s="22"/>
      <c r="BV31" s="22"/>
      <c r="BW31" s="22"/>
      <c r="BX31" s="22"/>
      <c r="BY31" s="22"/>
      <c r="BZ31" s="22"/>
      <c r="CA31" s="22"/>
      <c r="CB31" s="116"/>
      <c r="CC31" s="116"/>
      <c r="CD31" s="116"/>
      <c r="CE31" s="116"/>
      <c r="CF31" s="116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</row>
    <row r="32" spans="1:131" ht="38.25" x14ac:dyDescent="0.25">
      <c r="A32" s="11" t="s">
        <v>16</v>
      </c>
      <c r="B32" s="97" t="s">
        <v>17</v>
      </c>
      <c r="C32" s="2">
        <v>240733</v>
      </c>
      <c r="D32" s="67">
        <f t="shared" si="78"/>
        <v>110791.85000000003</v>
      </c>
      <c r="E32" s="19">
        <f t="shared" si="79"/>
        <v>0.46022709807130735</v>
      </c>
      <c r="F32" s="30"/>
      <c r="G32" s="88"/>
      <c r="H32" s="8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/>
      <c r="R32" s="9"/>
      <c r="S32" s="109"/>
      <c r="T32" s="138">
        <v>240733</v>
      </c>
      <c r="U32" s="9">
        <v>0</v>
      </c>
      <c r="V32" s="9">
        <v>12359.4</v>
      </c>
      <c r="W32" s="9">
        <v>15514.8</v>
      </c>
      <c r="X32" s="9">
        <v>19876</v>
      </c>
      <c r="Y32" s="9">
        <v>14664</v>
      </c>
      <c r="Z32" s="9">
        <v>15928.15</v>
      </c>
      <c r="AA32" s="9">
        <v>9967.5</v>
      </c>
      <c r="AB32" s="9">
        <v>9586</v>
      </c>
      <c r="AC32" s="9">
        <v>12896</v>
      </c>
      <c r="AD32" s="9"/>
      <c r="AE32" s="9"/>
      <c r="AF32" s="109"/>
      <c r="AG32" s="138"/>
      <c r="AH32" s="90">
        <v>0</v>
      </c>
      <c r="AI32" s="90">
        <v>0</v>
      </c>
      <c r="AJ32" s="90">
        <v>0</v>
      </c>
      <c r="AK32" s="90">
        <v>0</v>
      </c>
      <c r="AL32" s="90">
        <v>0</v>
      </c>
      <c r="AM32" s="90">
        <v>0</v>
      </c>
      <c r="AN32" s="90">
        <v>0</v>
      </c>
      <c r="AO32" s="9">
        <v>0</v>
      </c>
      <c r="AP32" s="9">
        <v>0</v>
      </c>
      <c r="AQ32" s="9"/>
      <c r="AR32" s="9"/>
      <c r="AS32" s="109"/>
      <c r="AZ32" s="22"/>
      <c r="BA32" s="22"/>
      <c r="BB32" s="116"/>
      <c r="BC32" s="116"/>
      <c r="BD32" s="116"/>
      <c r="BE32" s="116"/>
      <c r="BF32" s="116"/>
      <c r="BG32" s="22"/>
      <c r="BH32" s="22"/>
      <c r="BI32" s="22"/>
      <c r="BJ32" s="22"/>
      <c r="BK32" s="22"/>
      <c r="BL32" s="22"/>
      <c r="BM32" s="22"/>
      <c r="BN32" s="22"/>
      <c r="BO32" s="116"/>
      <c r="BP32" s="116"/>
      <c r="BQ32" s="116"/>
      <c r="BR32" s="116"/>
      <c r="BS32" s="116"/>
      <c r="BT32" s="22"/>
      <c r="BU32" s="22"/>
      <c r="BV32" s="22"/>
      <c r="BW32" s="22"/>
      <c r="BX32" s="22"/>
      <c r="BY32" s="22"/>
      <c r="BZ32" s="22"/>
      <c r="CA32" s="22"/>
      <c r="CB32" s="116"/>
      <c r="CC32" s="116"/>
      <c r="CD32" s="116"/>
      <c r="CE32" s="116"/>
      <c r="CF32" s="116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</row>
    <row r="33" spans="1:131" x14ac:dyDescent="0.25">
      <c r="A33" s="7"/>
      <c r="B33" s="97" t="s">
        <v>20</v>
      </c>
      <c r="C33" s="2">
        <v>562394</v>
      </c>
      <c r="D33" s="67">
        <f t="shared" si="78"/>
        <v>399098.53</v>
      </c>
      <c r="E33" s="32">
        <f t="shared" si="79"/>
        <v>0.70964222591279424</v>
      </c>
      <c r="F33" s="26"/>
      <c r="G33" s="8">
        <v>292011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59297.49</v>
      </c>
      <c r="N33" s="2">
        <v>0</v>
      </c>
      <c r="O33" s="2">
        <v>229617</v>
      </c>
      <c r="P33" s="2">
        <v>0</v>
      </c>
      <c r="Q33" s="2"/>
      <c r="R33" s="2"/>
      <c r="S33" s="110"/>
      <c r="T33" s="140">
        <v>141276</v>
      </c>
      <c r="U33" s="2">
        <v>0</v>
      </c>
      <c r="V33" s="2">
        <v>0</v>
      </c>
      <c r="W33" s="2">
        <v>0</v>
      </c>
      <c r="X33" s="2">
        <v>0</v>
      </c>
      <c r="Y33" s="2">
        <v>5119.5600000000004</v>
      </c>
      <c r="Z33" s="2">
        <v>6727.5</v>
      </c>
      <c r="AA33" s="2">
        <v>0</v>
      </c>
      <c r="AB33" s="2">
        <v>0</v>
      </c>
      <c r="AC33" s="2">
        <v>0</v>
      </c>
      <c r="AD33" s="2"/>
      <c r="AE33" s="2"/>
      <c r="AF33" s="110"/>
      <c r="AG33" s="140">
        <v>129107</v>
      </c>
      <c r="AH33" s="90">
        <v>0</v>
      </c>
      <c r="AI33" s="90">
        <v>0</v>
      </c>
      <c r="AJ33" s="90">
        <v>0</v>
      </c>
      <c r="AK33" s="90">
        <v>1950</v>
      </c>
      <c r="AL33" s="90">
        <v>14946.1</v>
      </c>
      <c r="AM33" s="90">
        <v>74539.88</v>
      </c>
      <c r="AN33" s="90">
        <v>4615</v>
      </c>
      <c r="AO33" s="2">
        <v>2286</v>
      </c>
      <c r="AP33" s="2">
        <v>0</v>
      </c>
      <c r="AQ33" s="2"/>
      <c r="AR33" s="2"/>
      <c r="AS33" s="110"/>
      <c r="AZ33" s="22"/>
      <c r="BA33" s="22"/>
      <c r="BB33" s="25"/>
      <c r="BC33" s="25"/>
      <c r="BD33" s="25"/>
      <c r="BE33" s="25"/>
      <c r="BF33" s="25"/>
      <c r="BG33" s="22"/>
      <c r="BH33" s="22"/>
      <c r="BI33" s="22"/>
      <c r="BJ33" s="22"/>
      <c r="BK33" s="22"/>
      <c r="BL33" s="22"/>
      <c r="BM33" s="22"/>
      <c r="BN33" s="22"/>
      <c r="BO33" s="25"/>
      <c r="BP33" s="25"/>
      <c r="BQ33" s="25"/>
      <c r="BR33" s="25"/>
      <c r="BS33" s="25"/>
      <c r="BT33" s="22"/>
      <c r="BU33" s="22"/>
      <c r="BV33" s="22"/>
      <c r="BW33" s="22"/>
      <c r="BX33" s="22"/>
      <c r="BY33" s="22"/>
      <c r="BZ33" s="22"/>
      <c r="CA33" s="22"/>
      <c r="CB33" s="25"/>
      <c r="CC33" s="25"/>
      <c r="CD33" s="25"/>
      <c r="CE33" s="25"/>
      <c r="CF33" s="25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</row>
    <row r="34" spans="1:131" x14ac:dyDescent="0.25">
      <c r="A34" s="123"/>
      <c r="B34" s="120" t="s">
        <v>24</v>
      </c>
      <c r="C34" s="94">
        <f>+C32+C31+C33</f>
        <v>884495</v>
      </c>
      <c r="D34" s="94">
        <f>+D32+D31+D33</f>
        <v>557567.46000000008</v>
      </c>
      <c r="E34" s="20">
        <f t="shared" si="79"/>
        <v>0.63037943685379805</v>
      </c>
      <c r="F34" s="28"/>
      <c r="G34" s="47">
        <f t="shared" ref="G34:P34" si="81">+G32+G31+G33</f>
        <v>292011</v>
      </c>
      <c r="H34" s="54">
        <f t="shared" si="81"/>
        <v>0</v>
      </c>
      <c r="I34" s="54">
        <f t="shared" si="81"/>
        <v>0</v>
      </c>
      <c r="J34" s="54">
        <f t="shared" si="81"/>
        <v>0</v>
      </c>
      <c r="K34" s="54">
        <f t="shared" si="81"/>
        <v>0</v>
      </c>
      <c r="L34" s="54">
        <f t="shared" si="81"/>
        <v>0</v>
      </c>
      <c r="M34" s="54">
        <f t="shared" si="81"/>
        <v>59297.49</v>
      </c>
      <c r="N34" s="54">
        <f t="shared" si="81"/>
        <v>0</v>
      </c>
      <c r="O34" s="54">
        <f t="shared" si="81"/>
        <v>229617</v>
      </c>
      <c r="P34" s="54">
        <f t="shared" si="81"/>
        <v>0</v>
      </c>
      <c r="Q34" s="54"/>
      <c r="R34" s="54"/>
      <c r="S34" s="43"/>
      <c r="T34" s="141">
        <f t="shared" ref="T34:AG34" si="82">+T32+T31+T33</f>
        <v>463377</v>
      </c>
      <c r="U34" s="54">
        <f t="shared" ref="U34:AC34" si="83">+U32+U31+U33</f>
        <v>0</v>
      </c>
      <c r="V34" s="54">
        <f t="shared" si="83"/>
        <v>16536.879999999997</v>
      </c>
      <c r="W34" s="54">
        <f t="shared" si="83"/>
        <v>22208.3</v>
      </c>
      <c r="X34" s="54">
        <f t="shared" si="83"/>
        <v>28043.59</v>
      </c>
      <c r="Y34" s="54">
        <f t="shared" si="83"/>
        <v>26189.49</v>
      </c>
      <c r="Z34" s="54">
        <f t="shared" si="83"/>
        <v>29488.87</v>
      </c>
      <c r="AA34" s="54">
        <f t="shared" si="83"/>
        <v>14786.02</v>
      </c>
      <c r="AB34" s="54">
        <f t="shared" si="83"/>
        <v>14317.029999999999</v>
      </c>
      <c r="AC34" s="54">
        <f t="shared" si="83"/>
        <v>18745.810000000001</v>
      </c>
      <c r="AD34" s="54"/>
      <c r="AE34" s="54"/>
      <c r="AF34" s="43"/>
      <c r="AG34" s="141">
        <f t="shared" si="82"/>
        <v>129107</v>
      </c>
      <c r="AH34" s="54">
        <f t="shared" ref="AH34:AP34" si="84">+AH32+AH31+AH33</f>
        <v>0</v>
      </c>
      <c r="AI34" s="54">
        <f t="shared" si="84"/>
        <v>0</v>
      </c>
      <c r="AJ34" s="54">
        <f t="shared" si="84"/>
        <v>0</v>
      </c>
      <c r="AK34" s="54">
        <f t="shared" si="84"/>
        <v>1950</v>
      </c>
      <c r="AL34" s="54">
        <f t="shared" si="84"/>
        <v>14946.1</v>
      </c>
      <c r="AM34" s="54">
        <f t="shared" si="84"/>
        <v>74539.88</v>
      </c>
      <c r="AN34" s="54">
        <f t="shared" si="84"/>
        <v>4615</v>
      </c>
      <c r="AO34" s="54">
        <f t="shared" si="84"/>
        <v>2286</v>
      </c>
      <c r="AP34" s="54">
        <f t="shared" si="84"/>
        <v>0</v>
      </c>
      <c r="AQ34" s="54"/>
      <c r="AR34" s="54"/>
      <c r="AS34" s="43"/>
      <c r="AZ34" s="22"/>
      <c r="BA34" s="22"/>
      <c r="BB34" s="117"/>
      <c r="BC34" s="117"/>
      <c r="BD34" s="117"/>
      <c r="BE34" s="117"/>
      <c r="BF34" s="117"/>
      <c r="BG34" s="22"/>
      <c r="BH34" s="22"/>
      <c r="BI34" s="22"/>
      <c r="BJ34" s="22"/>
      <c r="BK34" s="22"/>
      <c r="BL34" s="22"/>
      <c r="BM34" s="22"/>
      <c r="BN34" s="22"/>
      <c r="BO34" s="117"/>
      <c r="BP34" s="117"/>
      <c r="BQ34" s="117"/>
      <c r="BR34" s="117"/>
      <c r="BS34" s="117"/>
      <c r="BT34" s="22"/>
      <c r="BU34" s="22"/>
      <c r="BV34" s="22"/>
      <c r="BW34" s="22"/>
      <c r="BX34" s="22"/>
      <c r="BY34" s="22"/>
      <c r="BZ34" s="22"/>
      <c r="CA34" s="22"/>
      <c r="CB34" s="117"/>
      <c r="CC34" s="117"/>
      <c r="CD34" s="117"/>
      <c r="CE34" s="117"/>
      <c r="CF34" s="117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</row>
    <row r="35" spans="1:131" s="18" customFormat="1" ht="15.75" thickBot="1" x14ac:dyDescent="0.3">
      <c r="A35" s="124"/>
      <c r="B35" s="125" t="s">
        <v>25</v>
      </c>
      <c r="C35" s="95">
        <f>+C30+C34</f>
        <v>1506916</v>
      </c>
      <c r="D35" s="95">
        <f>+D30+D34</f>
        <v>931598.28000000014</v>
      </c>
      <c r="E35" s="21">
        <f t="shared" si="79"/>
        <v>0.61821513607925072</v>
      </c>
      <c r="F35" s="28"/>
      <c r="G35" s="48">
        <f>+G30+G34</f>
        <v>292011</v>
      </c>
      <c r="H35" s="55">
        <f t="shared" ref="H35:P35" si="85">+H30+H34</f>
        <v>0</v>
      </c>
      <c r="I35" s="55">
        <f t="shared" si="85"/>
        <v>0</v>
      </c>
      <c r="J35" s="55">
        <f t="shared" si="85"/>
        <v>0</v>
      </c>
      <c r="K35" s="55">
        <f t="shared" si="85"/>
        <v>0</v>
      </c>
      <c r="L35" s="55">
        <f t="shared" si="85"/>
        <v>0</v>
      </c>
      <c r="M35" s="55">
        <f t="shared" si="85"/>
        <v>59297.49</v>
      </c>
      <c r="N35" s="55">
        <f t="shared" si="85"/>
        <v>0</v>
      </c>
      <c r="O35" s="55">
        <f t="shared" si="85"/>
        <v>229617</v>
      </c>
      <c r="P35" s="55">
        <f t="shared" si="85"/>
        <v>0</v>
      </c>
      <c r="Q35" s="55"/>
      <c r="R35" s="55"/>
      <c r="S35" s="56"/>
      <c r="T35" s="142">
        <f t="shared" ref="T35:AG35" si="86">+T30+T34</f>
        <v>463377</v>
      </c>
      <c r="U35" s="55">
        <f t="shared" ref="U35:AC35" si="87">+U30+U34</f>
        <v>0</v>
      </c>
      <c r="V35" s="55">
        <f t="shared" si="87"/>
        <v>16536.879999999997</v>
      </c>
      <c r="W35" s="55">
        <f t="shared" si="87"/>
        <v>22208.3</v>
      </c>
      <c r="X35" s="55">
        <f t="shared" si="87"/>
        <v>28043.59</v>
      </c>
      <c r="Y35" s="55">
        <f t="shared" si="87"/>
        <v>26189.49</v>
      </c>
      <c r="Z35" s="55">
        <f t="shared" si="87"/>
        <v>29488.87</v>
      </c>
      <c r="AA35" s="55">
        <f t="shared" si="87"/>
        <v>14786.02</v>
      </c>
      <c r="AB35" s="55">
        <f t="shared" si="87"/>
        <v>14317.029999999999</v>
      </c>
      <c r="AC35" s="55">
        <f t="shared" si="87"/>
        <v>18745.810000000001</v>
      </c>
      <c r="AD35" s="55"/>
      <c r="AE35" s="55"/>
      <c r="AF35" s="56"/>
      <c r="AG35" s="142">
        <f t="shared" si="86"/>
        <v>751528</v>
      </c>
      <c r="AH35" s="55">
        <f t="shared" ref="AH35:AP35" si="88">+AH30+AH34</f>
        <v>11660.61</v>
      </c>
      <c r="AI35" s="55">
        <f t="shared" si="88"/>
        <v>19647.47</v>
      </c>
      <c r="AJ35" s="55">
        <f t="shared" si="88"/>
        <v>89924.68</v>
      </c>
      <c r="AK35" s="55">
        <f t="shared" si="88"/>
        <v>142964.57</v>
      </c>
      <c r="AL35" s="55">
        <f t="shared" si="88"/>
        <v>22571.1</v>
      </c>
      <c r="AM35" s="55">
        <f t="shared" si="88"/>
        <v>127158.95000000001</v>
      </c>
      <c r="AN35" s="55">
        <f t="shared" si="88"/>
        <v>4615</v>
      </c>
      <c r="AO35" s="55">
        <f t="shared" si="88"/>
        <v>53825.420000000013</v>
      </c>
      <c r="AP35" s="55">
        <f t="shared" si="88"/>
        <v>0</v>
      </c>
      <c r="AQ35" s="55"/>
      <c r="AR35" s="55"/>
      <c r="AS35" s="56"/>
      <c r="AZ35" s="118"/>
      <c r="BA35" s="118"/>
      <c r="BB35" s="117"/>
      <c r="BC35" s="117"/>
      <c r="BD35" s="117"/>
      <c r="BE35" s="117"/>
      <c r="BF35" s="117"/>
      <c r="BG35" s="118"/>
      <c r="BH35" s="118"/>
      <c r="BI35" s="118"/>
      <c r="BJ35" s="118"/>
      <c r="BK35" s="118"/>
      <c r="BL35" s="118"/>
      <c r="BM35" s="118"/>
      <c r="BN35" s="118"/>
      <c r="BO35" s="117"/>
      <c r="BP35" s="117"/>
      <c r="BQ35" s="117"/>
      <c r="BR35" s="117"/>
      <c r="BS35" s="117"/>
      <c r="BT35" s="118"/>
      <c r="BU35" s="118"/>
      <c r="BV35" s="118"/>
      <c r="BW35" s="118"/>
      <c r="BX35" s="118"/>
      <c r="BY35" s="118"/>
      <c r="BZ35" s="118"/>
      <c r="CA35" s="118"/>
      <c r="CB35" s="117"/>
      <c r="CC35" s="117"/>
      <c r="CD35" s="117"/>
      <c r="CE35" s="117"/>
      <c r="CF35" s="117"/>
      <c r="CG35" s="118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  <c r="DA35" s="118"/>
      <c r="DB35" s="118"/>
      <c r="DC35" s="118"/>
      <c r="DD35" s="118"/>
      <c r="DE35" s="118"/>
      <c r="DF35" s="118"/>
      <c r="DG35" s="118"/>
      <c r="DH35" s="118"/>
      <c r="DI35" s="118"/>
      <c r="DJ35" s="118"/>
      <c r="DK35" s="118"/>
      <c r="DL35" s="118"/>
      <c r="DM35" s="118"/>
      <c r="DN35" s="118"/>
      <c r="DO35" s="118"/>
      <c r="DP35" s="118"/>
      <c r="DQ35" s="118"/>
      <c r="DR35" s="118"/>
      <c r="DS35" s="118"/>
      <c r="DT35" s="118"/>
      <c r="DU35" s="118"/>
      <c r="DV35" s="118"/>
      <c r="DW35" s="118"/>
      <c r="DX35" s="118"/>
      <c r="DY35" s="118"/>
      <c r="DZ35" s="118"/>
      <c r="EA35" s="118"/>
    </row>
    <row r="36" spans="1:131" x14ac:dyDescent="0.25"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</row>
    <row r="37" spans="1:131" x14ac:dyDescent="0.25"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</row>
    <row r="38" spans="1:131" ht="15.75" thickBot="1" x14ac:dyDescent="0.3">
      <c r="A38" s="18" t="s">
        <v>41</v>
      </c>
      <c r="B38" s="73"/>
      <c r="C38" s="73"/>
      <c r="D38" s="73"/>
      <c r="E38" s="73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</row>
    <row r="39" spans="1:131" x14ac:dyDescent="0.25">
      <c r="A39" s="126" t="s">
        <v>44</v>
      </c>
      <c r="B39" s="127" t="s">
        <v>47</v>
      </c>
      <c r="C39" s="127" t="s">
        <v>48</v>
      </c>
      <c r="D39" s="127" t="s">
        <v>49</v>
      </c>
      <c r="E39" s="127" t="s">
        <v>50</v>
      </c>
      <c r="F39" s="127" t="s">
        <v>52</v>
      </c>
      <c r="G39" s="127" t="s">
        <v>54</v>
      </c>
      <c r="H39" s="127" t="s">
        <v>56</v>
      </c>
      <c r="I39" s="127" t="s">
        <v>58</v>
      </c>
      <c r="J39" s="127" t="s">
        <v>64</v>
      </c>
      <c r="K39" s="127" t="s">
        <v>65</v>
      </c>
      <c r="L39" s="127" t="s">
        <v>66</v>
      </c>
      <c r="M39" s="127" t="s">
        <v>67</v>
      </c>
      <c r="N39" s="127" t="s">
        <v>68</v>
      </c>
      <c r="O39" s="128" t="s">
        <v>29</v>
      </c>
      <c r="P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2"/>
      <c r="AZ39" s="22"/>
      <c r="BA39" s="22"/>
      <c r="BB39" s="119"/>
      <c r="BC39" s="119"/>
      <c r="BD39" s="119"/>
      <c r="BE39" s="119"/>
      <c r="BF39" s="119"/>
      <c r="BG39" s="22"/>
      <c r="BH39" s="22"/>
      <c r="BI39" s="22"/>
      <c r="BJ39" s="22"/>
      <c r="BK39" s="22"/>
      <c r="BL39" s="22"/>
      <c r="BM39" s="22"/>
      <c r="BN39" s="22"/>
      <c r="BO39" s="119"/>
      <c r="BP39" s="119"/>
      <c r="BQ39" s="119"/>
      <c r="BR39" s="119"/>
      <c r="BS39" s="119"/>
      <c r="BT39" s="22"/>
      <c r="BU39" s="22"/>
      <c r="BV39" s="22"/>
      <c r="BW39" s="22"/>
      <c r="BX39" s="22"/>
      <c r="BY39" s="22"/>
      <c r="BZ39" s="22"/>
      <c r="CA39" s="22"/>
      <c r="CB39" s="119"/>
      <c r="CC39" s="119"/>
      <c r="CD39" s="119"/>
      <c r="CE39" s="119"/>
      <c r="CF39" s="119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</row>
    <row r="40" spans="1:131" x14ac:dyDescent="0.25">
      <c r="A40" s="129" t="s">
        <v>42</v>
      </c>
      <c r="B40" s="35">
        <f>+C20</f>
        <v>54838502</v>
      </c>
      <c r="C40" s="35">
        <f t="shared" ref="C40:I40" si="89">+H20+U20+AH20+AU20+BH20+BU20</f>
        <v>3741685.850000001</v>
      </c>
      <c r="D40" s="35">
        <f t="shared" si="89"/>
        <v>4182152.72</v>
      </c>
      <c r="E40" s="35">
        <f t="shared" si="89"/>
        <v>4430692.0499999989</v>
      </c>
      <c r="F40" s="35">
        <f t="shared" si="89"/>
        <v>4813026.59</v>
      </c>
      <c r="G40" s="35">
        <f t="shared" si="89"/>
        <v>5312124.7600000007</v>
      </c>
      <c r="H40" s="35">
        <f t="shared" si="89"/>
        <v>4965027.8</v>
      </c>
      <c r="I40" s="35">
        <f t="shared" si="89"/>
        <v>4063544.58</v>
      </c>
      <c r="J40" s="35">
        <f t="shared" ref="J40:N40" si="90">+O20+AB20+AO20+BB20+BO20+CB20</f>
        <v>4318689.6500000004</v>
      </c>
      <c r="K40" s="35">
        <f t="shared" si="90"/>
        <v>4379042.76</v>
      </c>
      <c r="L40" s="35">
        <f t="shared" si="90"/>
        <v>0</v>
      </c>
      <c r="M40" s="35">
        <f t="shared" si="90"/>
        <v>0</v>
      </c>
      <c r="N40" s="35">
        <f t="shared" si="90"/>
        <v>0</v>
      </c>
      <c r="O40" s="130">
        <f>SUM(C40:N40)</f>
        <v>40205986.759999998</v>
      </c>
      <c r="P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2"/>
      <c r="BB40" s="63"/>
      <c r="BC40" s="63"/>
      <c r="BD40" s="63"/>
      <c r="BE40" s="63"/>
      <c r="BF40" s="63"/>
      <c r="BO40" s="63"/>
      <c r="BP40" s="63"/>
      <c r="BQ40" s="63"/>
      <c r="BR40" s="63"/>
      <c r="BS40" s="63"/>
      <c r="CB40" s="63"/>
      <c r="CC40" s="63"/>
      <c r="CD40" s="63"/>
      <c r="CE40" s="63"/>
      <c r="CF40" s="63"/>
    </row>
    <row r="41" spans="1:131" x14ac:dyDescent="0.25">
      <c r="A41" s="129" t="s">
        <v>43</v>
      </c>
      <c r="B41" s="35">
        <f>+C11</f>
        <v>3388260</v>
      </c>
      <c r="C41" s="35">
        <f t="shared" ref="C41:H41" si="91">+U11+AH11+AU11+BH11+BU11</f>
        <v>0</v>
      </c>
      <c r="D41" s="35">
        <f t="shared" si="91"/>
        <v>205955.52</v>
      </c>
      <c r="E41" s="35">
        <f t="shared" si="91"/>
        <v>0</v>
      </c>
      <c r="F41" s="35">
        <f t="shared" si="91"/>
        <v>35860.199999999997</v>
      </c>
      <c r="G41" s="35">
        <f t="shared" si="91"/>
        <v>24119.4</v>
      </c>
      <c r="H41" s="35">
        <f t="shared" si="91"/>
        <v>42274.1</v>
      </c>
      <c r="I41" s="35">
        <f t="shared" ref="I41:N41" si="92">+AA11+AN11+BA11+BN11+CA11</f>
        <v>155152.64000000001</v>
      </c>
      <c r="J41" s="35">
        <f t="shared" si="92"/>
        <v>136433.84</v>
      </c>
      <c r="K41" s="35">
        <f t="shared" si="92"/>
        <v>103050.59999999999</v>
      </c>
      <c r="L41" s="35">
        <f t="shared" si="92"/>
        <v>0</v>
      </c>
      <c r="M41" s="35">
        <f t="shared" si="92"/>
        <v>0</v>
      </c>
      <c r="N41" s="35">
        <f t="shared" si="92"/>
        <v>0</v>
      </c>
      <c r="O41" s="130">
        <f t="shared" ref="O41" si="93">SUM(C41:N41)</f>
        <v>702846.29999999993</v>
      </c>
      <c r="P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2"/>
      <c r="BB41" s="63"/>
      <c r="BC41" s="63"/>
      <c r="BD41" s="63"/>
      <c r="BE41" s="63"/>
      <c r="BF41" s="63"/>
      <c r="BO41" s="63"/>
      <c r="BP41" s="63"/>
      <c r="BQ41" s="63"/>
      <c r="BR41" s="63"/>
      <c r="BS41" s="63"/>
      <c r="CB41" s="63"/>
      <c r="CC41" s="63"/>
      <c r="CD41" s="63"/>
      <c r="CE41" s="63"/>
      <c r="CF41" s="63"/>
    </row>
    <row r="42" spans="1:131" x14ac:dyDescent="0.25">
      <c r="A42" s="131" t="s">
        <v>29</v>
      </c>
      <c r="B42" s="74">
        <f>SUM(B40:B41)</f>
        <v>58226762</v>
      </c>
      <c r="C42" s="74">
        <f>SUM(C40:C41)</f>
        <v>3741685.850000001</v>
      </c>
      <c r="D42" s="74">
        <f t="shared" ref="D42:E42" si="94">SUM(D40:D41)</f>
        <v>4388108.24</v>
      </c>
      <c r="E42" s="74">
        <f t="shared" si="94"/>
        <v>4430692.0499999989</v>
      </c>
      <c r="F42" s="74">
        <f t="shared" ref="F42:H42" si="95">SUM(F40:F41)</f>
        <v>4848886.79</v>
      </c>
      <c r="G42" s="74">
        <f t="shared" si="95"/>
        <v>5336244.1600000011</v>
      </c>
      <c r="H42" s="74">
        <f t="shared" si="95"/>
        <v>5007301.8999999994</v>
      </c>
      <c r="I42" s="74">
        <f>SUM(I40:I41)</f>
        <v>4218697.22</v>
      </c>
      <c r="J42" s="74">
        <f t="shared" ref="J42:O42" si="96">SUM(J40:J41)</f>
        <v>4455123.49</v>
      </c>
      <c r="K42" s="74">
        <f t="shared" si="96"/>
        <v>4482093.3599999994</v>
      </c>
      <c r="L42" s="74">
        <f t="shared" si="96"/>
        <v>0</v>
      </c>
      <c r="M42" s="74">
        <f t="shared" si="96"/>
        <v>0</v>
      </c>
      <c r="N42" s="74">
        <f t="shared" si="96"/>
        <v>0</v>
      </c>
      <c r="O42" s="132">
        <f t="shared" si="96"/>
        <v>40908833.059999995</v>
      </c>
      <c r="P42" s="63"/>
      <c r="R42" s="63"/>
      <c r="S42" s="63"/>
      <c r="T42" s="81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2"/>
      <c r="BB42" s="63"/>
      <c r="BC42" s="63"/>
      <c r="BD42" s="63"/>
      <c r="BE42" s="63"/>
      <c r="BF42" s="63"/>
      <c r="BO42" s="63"/>
      <c r="BP42" s="63"/>
      <c r="BQ42" s="63"/>
      <c r="BR42" s="63"/>
      <c r="BS42" s="63"/>
      <c r="CB42" s="63"/>
      <c r="CC42" s="63"/>
      <c r="CD42" s="63"/>
      <c r="CE42" s="63"/>
      <c r="CF42" s="63"/>
    </row>
    <row r="43" spans="1:131" x14ac:dyDescent="0.25">
      <c r="A43" s="129"/>
      <c r="B43" s="72"/>
      <c r="C43" s="72"/>
      <c r="D43" s="35"/>
      <c r="E43" s="72"/>
      <c r="F43" s="72"/>
      <c r="G43" s="72"/>
      <c r="H43" s="72"/>
      <c r="I43" s="72"/>
      <c r="J43" s="72"/>
      <c r="K43" s="111"/>
      <c r="L43" s="111"/>
      <c r="M43" s="111"/>
      <c r="N43" s="111"/>
      <c r="O43" s="130"/>
      <c r="P43" s="64"/>
      <c r="R43" s="64"/>
      <c r="S43" s="64"/>
      <c r="T43" s="64"/>
      <c r="U43" s="64"/>
      <c r="V43" s="64"/>
      <c r="W43" s="69"/>
      <c r="X43" s="69"/>
      <c r="Y43" s="69"/>
      <c r="Z43" s="69"/>
      <c r="AA43" s="69"/>
      <c r="AB43" s="64"/>
      <c r="AC43" s="64"/>
      <c r="AD43" s="64"/>
      <c r="AE43" s="64"/>
      <c r="AF43" s="64"/>
      <c r="AG43" s="69"/>
      <c r="AH43" s="65"/>
      <c r="AI43" s="65"/>
      <c r="AJ43" s="65"/>
      <c r="AK43" s="65"/>
      <c r="AL43" s="65"/>
      <c r="AM43" s="65"/>
      <c r="AN43" s="65"/>
      <c r="AO43" s="64"/>
      <c r="AP43" s="64"/>
      <c r="AQ43" s="64"/>
      <c r="AR43" s="64"/>
      <c r="AS43" s="64"/>
      <c r="AT43" s="62"/>
      <c r="BB43" s="64"/>
      <c r="BC43" s="64"/>
      <c r="BD43" s="64"/>
      <c r="BE43" s="64"/>
      <c r="BF43" s="64"/>
      <c r="BO43" s="64"/>
      <c r="BP43" s="64"/>
      <c r="BQ43" s="64"/>
      <c r="BR43" s="64"/>
      <c r="BS43" s="64"/>
      <c r="CB43" s="64"/>
      <c r="CC43" s="64"/>
      <c r="CD43" s="64"/>
      <c r="CE43" s="64"/>
      <c r="CF43" s="64"/>
    </row>
    <row r="44" spans="1:131" x14ac:dyDescent="0.25">
      <c r="A44" s="133" t="s">
        <v>45</v>
      </c>
      <c r="B44" s="72"/>
      <c r="C44" s="76"/>
      <c r="D44" s="76"/>
      <c r="E44" s="72"/>
      <c r="F44" s="72"/>
      <c r="G44" s="72"/>
      <c r="H44" s="72"/>
      <c r="I44" s="72"/>
      <c r="J44" s="72"/>
      <c r="K44" s="111"/>
      <c r="L44" s="111"/>
      <c r="M44" s="111"/>
      <c r="N44" s="111"/>
      <c r="O44" s="130"/>
      <c r="P44" s="64"/>
      <c r="R44" s="64"/>
      <c r="S44" s="64"/>
      <c r="T44" s="64"/>
      <c r="U44" s="64"/>
      <c r="V44" s="64"/>
      <c r="W44" s="69"/>
      <c r="X44" s="69"/>
      <c r="Y44" s="69"/>
      <c r="Z44" s="69"/>
      <c r="AA44" s="69"/>
      <c r="AB44" s="64"/>
      <c r="AC44" s="64"/>
      <c r="AD44" s="64"/>
      <c r="AE44" s="64"/>
      <c r="AF44" s="64"/>
      <c r="AG44" s="69"/>
      <c r="AH44" s="65"/>
      <c r="AI44" s="65"/>
      <c r="AJ44" s="65"/>
      <c r="AK44" s="65"/>
      <c r="AL44" s="65"/>
      <c r="AM44" s="65"/>
      <c r="AN44" s="65"/>
      <c r="AO44" s="64"/>
      <c r="AP44" s="64"/>
      <c r="AQ44" s="64"/>
      <c r="AR44" s="64"/>
      <c r="AS44" s="64"/>
      <c r="AT44" s="62"/>
      <c r="BB44" s="64"/>
      <c r="BC44" s="64"/>
      <c r="BD44" s="64"/>
      <c r="BE44" s="64"/>
      <c r="BF44" s="64"/>
      <c r="BO44" s="64"/>
      <c r="BP44" s="64"/>
      <c r="BQ44" s="64"/>
      <c r="BR44" s="64"/>
      <c r="BS44" s="64"/>
      <c r="CB44" s="64"/>
      <c r="CC44" s="64"/>
      <c r="CD44" s="64"/>
      <c r="CE44" s="64"/>
      <c r="CF44" s="64"/>
    </row>
    <row r="45" spans="1:131" x14ac:dyDescent="0.25">
      <c r="A45" s="129" t="s">
        <v>42</v>
      </c>
      <c r="B45" s="35">
        <f>+C34</f>
        <v>884495</v>
      </c>
      <c r="C45" s="77">
        <f t="shared" ref="C45:I45" si="97">+H34+U34+AH34</f>
        <v>0</v>
      </c>
      <c r="D45" s="77">
        <f t="shared" si="97"/>
        <v>16536.879999999997</v>
      </c>
      <c r="E45" s="35">
        <f t="shared" si="97"/>
        <v>22208.3</v>
      </c>
      <c r="F45" s="35">
        <f t="shared" si="97"/>
        <v>29993.59</v>
      </c>
      <c r="G45" s="35">
        <f t="shared" si="97"/>
        <v>41135.590000000004</v>
      </c>
      <c r="H45" s="35">
        <f t="shared" si="97"/>
        <v>163326.24</v>
      </c>
      <c r="I45" s="35">
        <f t="shared" si="97"/>
        <v>19401.02</v>
      </c>
      <c r="J45" s="35">
        <f t="shared" ref="J45:N45" si="98">+O34+AB34+AO34</f>
        <v>246220.03</v>
      </c>
      <c r="K45" s="35">
        <f t="shared" si="98"/>
        <v>18745.810000000001</v>
      </c>
      <c r="L45" s="35">
        <f t="shared" si="98"/>
        <v>0</v>
      </c>
      <c r="M45" s="35">
        <f t="shared" si="98"/>
        <v>0</v>
      </c>
      <c r="N45" s="35">
        <f t="shared" si="98"/>
        <v>0</v>
      </c>
      <c r="O45" s="130">
        <f>SUM(C45:N45)</f>
        <v>557567.46000000008</v>
      </c>
      <c r="P45" s="64"/>
      <c r="R45" s="64"/>
      <c r="S45" s="64"/>
      <c r="T45" s="64"/>
      <c r="U45" s="64"/>
      <c r="V45" s="65"/>
      <c r="W45" s="66"/>
      <c r="X45" s="66"/>
      <c r="Y45" s="66"/>
      <c r="Z45" s="66"/>
      <c r="AA45" s="66"/>
      <c r="AB45" s="64"/>
      <c r="AC45" s="64"/>
      <c r="AD45" s="64"/>
      <c r="AE45" s="64"/>
      <c r="AF45" s="64"/>
      <c r="AG45" s="66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2"/>
      <c r="BB45" s="64"/>
      <c r="BC45" s="64"/>
      <c r="BD45" s="64"/>
      <c r="BE45" s="64"/>
      <c r="BF45" s="64"/>
      <c r="BO45" s="64"/>
      <c r="BP45" s="64"/>
      <c r="BQ45" s="64"/>
      <c r="BR45" s="64"/>
      <c r="BS45" s="64"/>
      <c r="CB45" s="64"/>
      <c r="CC45" s="64"/>
      <c r="CD45" s="64"/>
      <c r="CE45" s="64"/>
      <c r="CF45" s="64"/>
    </row>
    <row r="46" spans="1:131" x14ac:dyDescent="0.25">
      <c r="A46" s="129" t="s">
        <v>43</v>
      </c>
      <c r="B46" s="35">
        <f>+C30</f>
        <v>622421</v>
      </c>
      <c r="C46" s="77">
        <f t="shared" ref="C46:H46" si="99">+H30+U30+AH30</f>
        <v>11660.61</v>
      </c>
      <c r="D46" s="78">
        <f t="shared" si="99"/>
        <v>19647.47</v>
      </c>
      <c r="E46" s="35">
        <f t="shared" si="99"/>
        <v>89924.68</v>
      </c>
      <c r="F46" s="35">
        <f t="shared" si="99"/>
        <v>141014.57</v>
      </c>
      <c r="G46" s="35">
        <f t="shared" si="99"/>
        <v>7625</v>
      </c>
      <c r="H46" s="35">
        <f t="shared" si="99"/>
        <v>52619.07</v>
      </c>
      <c r="I46" s="35">
        <f t="shared" ref="I46:N46" si="100">+N30+AA30+AN30</f>
        <v>0</v>
      </c>
      <c r="J46" s="35">
        <f t="shared" si="100"/>
        <v>51539.420000000013</v>
      </c>
      <c r="K46" s="35">
        <f t="shared" si="100"/>
        <v>0</v>
      </c>
      <c r="L46" s="35">
        <f t="shared" si="100"/>
        <v>0</v>
      </c>
      <c r="M46" s="35">
        <f t="shared" si="100"/>
        <v>0</v>
      </c>
      <c r="N46" s="35">
        <f t="shared" si="100"/>
        <v>0</v>
      </c>
      <c r="O46" s="130">
        <f>SUM(C46:N46)</f>
        <v>374030.82000000007</v>
      </c>
      <c r="P46" s="64"/>
      <c r="R46" s="64"/>
      <c r="S46" s="64"/>
      <c r="T46" s="64"/>
      <c r="U46" s="64"/>
      <c r="V46" s="65"/>
      <c r="W46" s="66"/>
      <c r="X46" s="66"/>
      <c r="Y46" s="66"/>
      <c r="Z46" s="66"/>
      <c r="AA46" s="66"/>
      <c r="AB46" s="64"/>
      <c r="AC46" s="64"/>
      <c r="AD46" s="64"/>
      <c r="AE46" s="64"/>
      <c r="AF46" s="64"/>
      <c r="AG46" s="66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2"/>
      <c r="BB46" s="64"/>
      <c r="BC46" s="64"/>
      <c r="BD46" s="64"/>
      <c r="BE46" s="64"/>
      <c r="BF46" s="64"/>
      <c r="BO46" s="64"/>
      <c r="BP46" s="64"/>
      <c r="BQ46" s="64"/>
      <c r="BR46" s="64"/>
      <c r="BS46" s="64"/>
      <c r="CB46" s="64"/>
      <c r="CC46" s="64"/>
      <c r="CD46" s="64"/>
      <c r="CE46" s="64"/>
      <c r="CF46" s="64"/>
    </row>
    <row r="47" spans="1:131" x14ac:dyDescent="0.25">
      <c r="A47" s="131" t="s">
        <v>29</v>
      </c>
      <c r="B47" s="74">
        <f>SUM(B45:B46)</f>
        <v>1506916</v>
      </c>
      <c r="C47" s="75">
        <f>SUM(C45:C46)</f>
        <v>11660.61</v>
      </c>
      <c r="D47" s="75">
        <f t="shared" ref="D47:E47" si="101">SUM(D45:D46)</f>
        <v>36184.35</v>
      </c>
      <c r="E47" s="74">
        <f t="shared" si="101"/>
        <v>112132.98</v>
      </c>
      <c r="F47" s="74">
        <f t="shared" ref="F47:G47" si="102">SUM(F45:F46)</f>
        <v>171008.16</v>
      </c>
      <c r="G47" s="74">
        <f t="shared" si="102"/>
        <v>48760.590000000004</v>
      </c>
      <c r="H47" s="74">
        <f t="shared" ref="H47" si="103">SUM(H45:H46)</f>
        <v>215945.31</v>
      </c>
      <c r="I47" s="74">
        <f>SUM(I45:I46)</f>
        <v>19401.02</v>
      </c>
      <c r="J47" s="74">
        <f t="shared" ref="J47:O47" si="104">SUM(J45:J46)</f>
        <v>297759.45</v>
      </c>
      <c r="K47" s="74">
        <f t="shared" si="104"/>
        <v>18745.810000000001</v>
      </c>
      <c r="L47" s="74">
        <f t="shared" si="104"/>
        <v>0</v>
      </c>
      <c r="M47" s="74">
        <f t="shared" si="104"/>
        <v>0</v>
      </c>
      <c r="N47" s="74">
        <f t="shared" si="104"/>
        <v>0</v>
      </c>
      <c r="O47" s="132">
        <f t="shared" si="104"/>
        <v>931598.28000000014</v>
      </c>
      <c r="P47" s="64"/>
      <c r="R47" s="64"/>
      <c r="S47" s="64"/>
      <c r="T47" s="64"/>
      <c r="U47" s="64"/>
      <c r="V47" s="64"/>
      <c r="W47" s="69"/>
      <c r="X47" s="69"/>
      <c r="Y47" s="69"/>
      <c r="Z47" s="69"/>
      <c r="AA47" s="69"/>
      <c r="AB47" s="64"/>
      <c r="AC47" s="64"/>
      <c r="AD47" s="64"/>
      <c r="AE47" s="64"/>
      <c r="AF47" s="64"/>
      <c r="AG47" s="69"/>
      <c r="AH47" s="65"/>
      <c r="AI47" s="65"/>
      <c r="AJ47" s="65"/>
      <c r="AK47" s="65"/>
      <c r="AL47" s="65"/>
      <c r="AM47" s="65"/>
      <c r="AN47" s="65"/>
      <c r="AO47" s="64"/>
      <c r="AP47" s="64"/>
      <c r="AQ47" s="64"/>
      <c r="AR47" s="64"/>
      <c r="AS47" s="64"/>
      <c r="AT47" s="62"/>
      <c r="BB47" s="64"/>
      <c r="BC47" s="64"/>
      <c r="BD47" s="64"/>
      <c r="BE47" s="64"/>
      <c r="BF47" s="64"/>
      <c r="BO47" s="64"/>
      <c r="BP47" s="64"/>
      <c r="BQ47" s="64"/>
      <c r="BR47" s="64"/>
      <c r="BS47" s="64"/>
      <c r="CB47" s="64"/>
      <c r="CC47" s="64"/>
      <c r="CD47" s="64"/>
      <c r="CE47" s="64"/>
      <c r="CF47" s="64"/>
    </row>
    <row r="48" spans="1:131" x14ac:dyDescent="0.25">
      <c r="A48" s="131"/>
      <c r="B48" s="72"/>
      <c r="C48" s="76"/>
      <c r="D48" s="76"/>
      <c r="E48" s="72"/>
      <c r="F48" s="72"/>
      <c r="G48" s="72"/>
      <c r="H48" s="72"/>
      <c r="I48" s="72"/>
      <c r="J48" s="72"/>
      <c r="K48" s="111"/>
      <c r="L48" s="111"/>
      <c r="M48" s="111"/>
      <c r="N48" s="111"/>
      <c r="O48" s="130"/>
      <c r="P48" s="64"/>
      <c r="R48" s="64"/>
      <c r="S48" s="64"/>
      <c r="T48" s="64"/>
      <c r="U48" s="64"/>
      <c r="V48" s="64"/>
      <c r="W48" s="69"/>
      <c r="X48" s="69"/>
      <c r="Y48" s="69"/>
      <c r="Z48" s="69"/>
      <c r="AA48" s="69"/>
      <c r="AB48" s="64"/>
      <c r="AC48" s="64"/>
      <c r="AD48" s="64"/>
      <c r="AE48" s="64"/>
      <c r="AF48" s="64"/>
      <c r="AG48" s="69"/>
      <c r="AH48" s="65"/>
      <c r="AI48" s="65"/>
      <c r="AJ48" s="65"/>
      <c r="AK48" s="65"/>
      <c r="AL48" s="65"/>
      <c r="AM48" s="65"/>
      <c r="AN48" s="65"/>
      <c r="AO48" s="64"/>
      <c r="AP48" s="64"/>
      <c r="AQ48" s="64"/>
      <c r="AR48" s="64"/>
      <c r="AS48" s="64"/>
      <c r="AT48" s="62"/>
      <c r="BB48" s="64"/>
      <c r="BC48" s="64"/>
      <c r="BD48" s="64"/>
      <c r="BE48" s="64"/>
      <c r="BF48" s="64"/>
      <c r="BO48" s="64"/>
      <c r="BP48" s="64"/>
      <c r="BQ48" s="64"/>
      <c r="BR48" s="64"/>
      <c r="BS48" s="64"/>
      <c r="CB48" s="64"/>
      <c r="CC48" s="64"/>
      <c r="CD48" s="64"/>
      <c r="CE48" s="64"/>
      <c r="CF48" s="64"/>
    </row>
    <row r="49" spans="1:84" ht="13.9" customHeight="1" x14ac:dyDescent="0.25">
      <c r="A49" s="133" t="s">
        <v>46</v>
      </c>
      <c r="B49" s="72"/>
      <c r="C49" s="76"/>
      <c r="D49" s="76"/>
      <c r="E49" s="72"/>
      <c r="F49" s="72"/>
      <c r="G49" s="72"/>
      <c r="H49" s="72"/>
      <c r="I49" s="72"/>
      <c r="J49" s="72"/>
      <c r="K49" s="111"/>
      <c r="L49" s="111"/>
      <c r="M49" s="111"/>
      <c r="N49" s="111"/>
      <c r="O49" s="130"/>
      <c r="P49" s="64"/>
      <c r="R49" s="64"/>
      <c r="S49" s="64"/>
      <c r="T49" s="64"/>
      <c r="U49" s="64"/>
      <c r="V49" s="64"/>
      <c r="W49" s="69"/>
      <c r="X49" s="69"/>
      <c r="Y49" s="69"/>
      <c r="Z49" s="69"/>
      <c r="AA49" s="69"/>
      <c r="AB49" s="64"/>
      <c r="AC49" s="64"/>
      <c r="AD49" s="64"/>
      <c r="AE49" s="64"/>
      <c r="AF49" s="64"/>
      <c r="AG49" s="69"/>
      <c r="AH49" s="65"/>
      <c r="AI49" s="65"/>
      <c r="AJ49" s="65"/>
      <c r="AK49" s="65"/>
      <c r="AL49" s="65"/>
      <c r="AM49" s="65"/>
      <c r="AN49" s="65"/>
      <c r="AO49" s="64"/>
      <c r="AP49" s="64"/>
      <c r="AQ49" s="64"/>
      <c r="AR49" s="64"/>
      <c r="AS49" s="64"/>
      <c r="AT49" s="62"/>
      <c r="BB49" s="64"/>
      <c r="BC49" s="64"/>
      <c r="BD49" s="64"/>
      <c r="BE49" s="64"/>
      <c r="BF49" s="64"/>
      <c r="BO49" s="64"/>
      <c r="BP49" s="64"/>
      <c r="BQ49" s="64"/>
      <c r="BR49" s="64"/>
      <c r="BS49" s="64"/>
      <c r="CB49" s="64"/>
      <c r="CC49" s="64"/>
      <c r="CD49" s="64"/>
      <c r="CE49" s="64"/>
      <c r="CF49" s="64"/>
    </row>
    <row r="50" spans="1:84" x14ac:dyDescent="0.25">
      <c r="A50" s="129" t="s">
        <v>42</v>
      </c>
      <c r="B50" s="35">
        <f>+B40+B45</f>
        <v>55722997</v>
      </c>
      <c r="C50" s="77">
        <f>+C40+C45</f>
        <v>3741685.850000001</v>
      </c>
      <c r="D50" s="77">
        <f t="shared" ref="D50:E50" si="105">+D40+D45</f>
        <v>4198689.6000000006</v>
      </c>
      <c r="E50" s="35">
        <f t="shared" si="105"/>
        <v>4452900.3499999987</v>
      </c>
      <c r="F50" s="35">
        <f t="shared" ref="F50:G50" si="106">+F40+F45</f>
        <v>4843020.18</v>
      </c>
      <c r="G50" s="35">
        <f t="shared" si="106"/>
        <v>5353260.3500000006</v>
      </c>
      <c r="H50" s="35">
        <f t="shared" ref="H50" si="107">+H40+H45</f>
        <v>5128354.04</v>
      </c>
      <c r="I50" s="35">
        <f>+I40+I45</f>
        <v>4082945.6</v>
      </c>
      <c r="J50" s="35">
        <f t="shared" ref="J50:N50" si="108">+J40+J45</f>
        <v>4564909.6800000006</v>
      </c>
      <c r="K50" s="35">
        <f t="shared" si="108"/>
        <v>4397788.5699999994</v>
      </c>
      <c r="L50" s="35">
        <f t="shared" si="108"/>
        <v>0</v>
      </c>
      <c r="M50" s="35">
        <f t="shared" si="108"/>
        <v>0</v>
      </c>
      <c r="N50" s="35">
        <f t="shared" si="108"/>
        <v>0</v>
      </c>
      <c r="O50" s="130">
        <f t="shared" ref="O50:O52" si="109">SUM(C50:N50)</f>
        <v>40763554.220000006</v>
      </c>
      <c r="P50" s="64"/>
      <c r="R50" s="64"/>
      <c r="S50" s="64"/>
      <c r="T50" s="64"/>
      <c r="U50" s="64"/>
      <c r="V50" s="64"/>
      <c r="W50" s="69"/>
      <c r="X50" s="69"/>
      <c r="Y50" s="69"/>
      <c r="Z50" s="69"/>
      <c r="AA50" s="69"/>
      <c r="AB50" s="64"/>
      <c r="AC50" s="64"/>
      <c r="AD50" s="64"/>
      <c r="AE50" s="64"/>
      <c r="AF50" s="64"/>
      <c r="AG50" s="69"/>
      <c r="AH50" s="65"/>
      <c r="AI50" s="65"/>
      <c r="AJ50" s="65"/>
      <c r="AK50" s="65"/>
      <c r="AL50" s="65"/>
      <c r="AM50" s="65"/>
      <c r="AN50" s="65"/>
      <c r="AO50" s="64"/>
      <c r="AP50" s="64"/>
      <c r="AQ50" s="64"/>
      <c r="AR50" s="64"/>
      <c r="AS50" s="64"/>
      <c r="AT50" s="62"/>
      <c r="BB50" s="64"/>
      <c r="BC50" s="64"/>
      <c r="BD50" s="64"/>
      <c r="BE50" s="64"/>
      <c r="BF50" s="64"/>
      <c r="BO50" s="64"/>
      <c r="BP50" s="64"/>
      <c r="BQ50" s="64"/>
      <c r="BR50" s="64"/>
      <c r="BS50" s="64"/>
      <c r="CB50" s="64"/>
      <c r="CC50" s="64"/>
      <c r="CD50" s="64"/>
      <c r="CE50" s="64"/>
      <c r="CF50" s="64"/>
    </row>
    <row r="51" spans="1:84" x14ac:dyDescent="0.25">
      <c r="A51" s="129" t="s">
        <v>43</v>
      </c>
      <c r="B51" s="35">
        <f>+B41+B46</f>
        <v>4010681</v>
      </c>
      <c r="C51" s="78">
        <f>+C41+C46</f>
        <v>11660.61</v>
      </c>
      <c r="D51" s="77">
        <f t="shared" ref="D51:E51" si="110">+D41+D46</f>
        <v>225602.99</v>
      </c>
      <c r="E51" s="35">
        <f t="shared" si="110"/>
        <v>89924.68</v>
      </c>
      <c r="F51" s="35">
        <f t="shared" ref="F51:G51" si="111">+F41+F46</f>
        <v>176874.77000000002</v>
      </c>
      <c r="G51" s="35">
        <f t="shared" si="111"/>
        <v>31744.400000000001</v>
      </c>
      <c r="H51" s="35">
        <f t="shared" ref="H51" si="112">+H41+H46</f>
        <v>94893.17</v>
      </c>
      <c r="I51" s="35">
        <f>+I41+I46</f>
        <v>155152.64000000001</v>
      </c>
      <c r="J51" s="35">
        <f t="shared" ref="J51:N51" si="113">+J41+J46</f>
        <v>187973.26</v>
      </c>
      <c r="K51" s="35">
        <f t="shared" si="113"/>
        <v>103050.59999999999</v>
      </c>
      <c r="L51" s="35">
        <f t="shared" si="113"/>
        <v>0</v>
      </c>
      <c r="M51" s="35">
        <f t="shared" si="113"/>
        <v>0</v>
      </c>
      <c r="N51" s="35">
        <f t="shared" si="113"/>
        <v>0</v>
      </c>
      <c r="O51" s="130">
        <f t="shared" si="109"/>
        <v>1076877.1200000001</v>
      </c>
      <c r="P51" s="64"/>
      <c r="R51" s="64"/>
      <c r="S51" s="64"/>
      <c r="T51" s="64"/>
      <c r="U51" s="64"/>
      <c r="V51" s="65"/>
      <c r="W51" s="66"/>
      <c r="X51" s="66"/>
      <c r="Y51" s="66"/>
      <c r="Z51" s="66"/>
      <c r="AA51" s="66"/>
      <c r="AB51" s="64"/>
      <c r="AC51" s="64"/>
      <c r="AD51" s="64"/>
      <c r="AE51" s="64"/>
      <c r="AF51" s="64"/>
      <c r="AG51" s="66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2"/>
      <c r="BB51" s="64"/>
      <c r="BC51" s="64"/>
      <c r="BD51" s="64"/>
      <c r="BE51" s="64"/>
      <c r="BF51" s="64"/>
      <c r="BO51" s="64"/>
      <c r="BP51" s="64"/>
      <c r="BQ51" s="64"/>
      <c r="BR51" s="64"/>
      <c r="BS51" s="64"/>
      <c r="CB51" s="64"/>
      <c r="CC51" s="64"/>
      <c r="CD51" s="64"/>
      <c r="CE51" s="64"/>
      <c r="CF51" s="64"/>
    </row>
    <row r="52" spans="1:84" ht="15.75" thickBot="1" x14ac:dyDescent="0.3">
      <c r="A52" s="134" t="s">
        <v>29</v>
      </c>
      <c r="B52" s="135">
        <f>SUM(B50:B51)</f>
        <v>59733678</v>
      </c>
      <c r="C52" s="135">
        <f t="shared" ref="C52:E52" si="114">SUM(C50:C51)</f>
        <v>3753346.4600000009</v>
      </c>
      <c r="D52" s="135">
        <f t="shared" si="114"/>
        <v>4424292.5900000008</v>
      </c>
      <c r="E52" s="135">
        <f t="shared" si="114"/>
        <v>4542825.0299999984</v>
      </c>
      <c r="F52" s="135">
        <f t="shared" ref="F52:G52" si="115">SUM(F50:F51)</f>
        <v>5019894.9499999993</v>
      </c>
      <c r="G52" s="135">
        <f t="shared" si="115"/>
        <v>5385004.7500000009</v>
      </c>
      <c r="H52" s="135">
        <f t="shared" ref="H52:N52" si="116">SUM(H50:H51)</f>
        <v>5223247.21</v>
      </c>
      <c r="I52" s="135">
        <f t="shared" si="116"/>
        <v>4238098.24</v>
      </c>
      <c r="J52" s="135">
        <f t="shared" si="116"/>
        <v>4752882.9400000004</v>
      </c>
      <c r="K52" s="135">
        <f t="shared" si="116"/>
        <v>4500839.169999999</v>
      </c>
      <c r="L52" s="135">
        <f t="shared" si="116"/>
        <v>0</v>
      </c>
      <c r="M52" s="135">
        <f t="shared" si="116"/>
        <v>0</v>
      </c>
      <c r="N52" s="135">
        <f t="shared" si="116"/>
        <v>0</v>
      </c>
      <c r="O52" s="136">
        <f t="shared" si="109"/>
        <v>41840431.340000004</v>
      </c>
      <c r="P52" s="65"/>
      <c r="R52" s="65"/>
      <c r="S52" s="65"/>
      <c r="T52" s="65"/>
      <c r="U52" s="65"/>
      <c r="V52" s="64"/>
      <c r="W52" s="69"/>
      <c r="X52" s="69"/>
      <c r="Y52" s="69"/>
      <c r="Z52" s="69"/>
      <c r="AA52" s="69"/>
      <c r="AB52" s="65"/>
      <c r="AC52" s="65"/>
      <c r="AD52" s="65"/>
      <c r="AE52" s="65"/>
      <c r="AF52" s="65"/>
      <c r="AG52" s="69"/>
      <c r="AH52" s="64"/>
      <c r="AI52" s="64"/>
      <c r="AJ52" s="64"/>
      <c r="AK52" s="64"/>
      <c r="AL52" s="64"/>
      <c r="AM52" s="64"/>
      <c r="AN52" s="64"/>
      <c r="AO52" s="65"/>
      <c r="AP52" s="65"/>
      <c r="AQ52" s="65"/>
      <c r="AR52" s="65"/>
      <c r="AS52" s="65"/>
      <c r="AT52" s="62"/>
      <c r="BB52" s="65"/>
      <c r="BC52" s="65"/>
      <c r="BD52" s="65"/>
      <c r="BE52" s="65"/>
      <c r="BF52" s="65"/>
      <c r="BO52" s="65"/>
      <c r="BP52" s="65"/>
      <c r="BQ52" s="65"/>
      <c r="BR52" s="65"/>
      <c r="BS52" s="65"/>
      <c r="CB52" s="65"/>
      <c r="CC52" s="65"/>
      <c r="CD52" s="65"/>
      <c r="CE52" s="65"/>
      <c r="CF52" s="65"/>
    </row>
    <row r="53" spans="1:84" x14ac:dyDescent="0.25"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1"/>
      <c r="X53" s="71"/>
      <c r="Y53" s="71"/>
      <c r="Z53" s="71"/>
      <c r="AA53" s="71"/>
      <c r="AB53" s="70"/>
      <c r="AC53" s="70"/>
      <c r="AD53" s="70"/>
      <c r="AE53" s="70"/>
      <c r="AF53" s="70"/>
      <c r="AG53" s="71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62"/>
      <c r="BB53" s="70"/>
      <c r="BC53" s="70"/>
      <c r="BD53" s="70"/>
      <c r="BE53" s="70"/>
      <c r="BF53" s="70"/>
      <c r="BO53" s="70"/>
      <c r="BP53" s="70"/>
      <c r="BQ53" s="70"/>
      <c r="BR53" s="70"/>
      <c r="BS53" s="70"/>
      <c r="CB53" s="70"/>
      <c r="CC53" s="70"/>
      <c r="CD53" s="70"/>
      <c r="CE53" s="70"/>
      <c r="CF53" s="70"/>
    </row>
    <row r="54" spans="1:84" x14ac:dyDescent="0.25">
      <c r="W54" s="68"/>
      <c r="X54" s="68"/>
      <c r="Y54" s="68"/>
      <c r="Z54" s="68"/>
      <c r="AA54" s="68"/>
      <c r="AG54" s="68"/>
    </row>
    <row r="56" spans="1:84" x14ac:dyDescent="0.25">
      <c r="B56" s="12"/>
      <c r="C56" s="12"/>
      <c r="D56" s="12"/>
      <c r="E56" s="12"/>
      <c r="F56" s="12"/>
      <c r="G56" s="12"/>
      <c r="H56" s="12"/>
    </row>
    <row r="57" spans="1:84" x14ac:dyDescent="0.25">
      <c r="B57" s="12"/>
      <c r="C57" s="12"/>
      <c r="D57" s="12"/>
      <c r="E57" s="12"/>
      <c r="F57" s="12"/>
      <c r="G57" s="12"/>
      <c r="H57" s="12"/>
    </row>
    <row r="58" spans="1:84" x14ac:dyDescent="0.25">
      <c r="B58" s="12"/>
      <c r="C58" s="12"/>
      <c r="D58" s="12"/>
      <c r="E58" s="12"/>
      <c r="F58" s="12"/>
      <c r="G58" s="12"/>
      <c r="H58" s="12"/>
      <c r="J58" s="12"/>
    </row>
    <row r="59" spans="1:84" x14ac:dyDescent="0.25">
      <c r="B59" s="12"/>
      <c r="C59" s="12"/>
      <c r="D59" s="12"/>
      <c r="E59" s="12"/>
      <c r="F59" s="12"/>
      <c r="G59" s="12"/>
      <c r="H59" s="12"/>
    </row>
    <row r="60" spans="1:84" x14ac:dyDescent="0.25">
      <c r="B60" s="12"/>
      <c r="C60" s="12"/>
      <c r="D60" s="12"/>
      <c r="E60" s="12"/>
      <c r="F60" s="12"/>
      <c r="G60" s="12"/>
      <c r="H60" s="12"/>
    </row>
    <row r="61" spans="1:84" x14ac:dyDescent="0.25">
      <c r="B61" s="12"/>
      <c r="C61" s="12"/>
      <c r="D61" s="12"/>
      <c r="E61" s="12"/>
      <c r="F61" s="12"/>
      <c r="G61" s="12"/>
      <c r="H61" s="12"/>
    </row>
    <row r="62" spans="1:84" x14ac:dyDescent="0.25">
      <c r="B62" s="12"/>
      <c r="C62" s="12"/>
      <c r="D62" s="12"/>
      <c r="E62" s="12"/>
      <c r="F62" s="12"/>
      <c r="G62" s="12"/>
      <c r="H62" s="12"/>
    </row>
    <row r="63" spans="1:84" x14ac:dyDescent="0.25">
      <c r="B63" s="12"/>
      <c r="C63" s="12"/>
      <c r="D63" s="12"/>
      <c r="E63" s="12"/>
      <c r="F63" s="12"/>
      <c r="G63" s="12"/>
      <c r="H63" s="12"/>
    </row>
    <row r="64" spans="1:84" x14ac:dyDescent="0.25">
      <c r="B64" s="12"/>
      <c r="C64" s="12"/>
      <c r="D64" s="12"/>
      <c r="E64" s="12"/>
      <c r="F64" s="12"/>
      <c r="G64" s="12"/>
      <c r="H64" s="12"/>
    </row>
    <row r="65" spans="2:8" x14ac:dyDescent="0.25">
      <c r="B65" s="12"/>
      <c r="C65" s="12"/>
      <c r="D65" s="12"/>
      <c r="E65" s="12"/>
      <c r="F65" s="12"/>
      <c r="G65" s="12"/>
      <c r="H65" s="12"/>
    </row>
    <row r="66" spans="2:8" x14ac:dyDescent="0.25">
      <c r="B66" s="12"/>
      <c r="C66" s="12"/>
      <c r="D66" s="12"/>
      <c r="E66" s="12"/>
      <c r="F66" s="12"/>
      <c r="G66" s="12"/>
      <c r="H66" s="12"/>
    </row>
    <row r="67" spans="2:8" x14ac:dyDescent="0.25">
      <c r="B67" s="12"/>
      <c r="C67" s="12"/>
      <c r="D67" s="12"/>
      <c r="E67" s="12"/>
      <c r="F67" s="12"/>
      <c r="G67" s="12"/>
      <c r="H67" s="12"/>
    </row>
    <row r="68" spans="2:8" x14ac:dyDescent="0.25">
      <c r="B68" s="12"/>
      <c r="C68" s="12"/>
      <c r="D68" s="12"/>
      <c r="E68" s="12"/>
      <c r="F68" s="12"/>
      <c r="G68" s="12"/>
      <c r="H68" s="12"/>
    </row>
  </sheetData>
  <mergeCells count="16">
    <mergeCell ref="C26:E26"/>
    <mergeCell ref="A19:B19"/>
    <mergeCell ref="A20:B20"/>
    <mergeCell ref="A21:B21"/>
    <mergeCell ref="AT5:BF5"/>
    <mergeCell ref="AG26:AS26"/>
    <mergeCell ref="T26:AF26"/>
    <mergeCell ref="G26:S26"/>
    <mergeCell ref="BG5:BS5"/>
    <mergeCell ref="BT5:CF5"/>
    <mergeCell ref="A17:B17"/>
    <mergeCell ref="A18:B18"/>
    <mergeCell ref="C5:E5"/>
    <mergeCell ref="G5:S5"/>
    <mergeCell ref="AG5:AS5"/>
    <mergeCell ref="T5:A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Enar Oidermaa</dc:creator>
  <cp:lastModifiedBy>Enar Oidermaa</cp:lastModifiedBy>
  <dcterms:created xsi:type="dcterms:W3CDTF">2025-02-26T15:14:07Z</dcterms:created>
  <dcterms:modified xsi:type="dcterms:W3CDTF">2025-10-22T08:31:51Z</dcterms:modified>
  <dc:title>September</dc:title>
</cp:coreProperties>
</file>