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24130D0E-C0B1-41AE-88FE-99A3A4563DC1}" xr6:coauthVersionLast="47" xr6:coauthVersionMax="47" xr10:uidLastSave="{00000000-0000-0000-0000-000000000000}"/>
  <bookViews>
    <workbookView xWindow="4630" yWindow="2040" windowWidth="26560" windowHeight="1526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" l="1"/>
  <c r="G16" i="1" l="1"/>
  <c r="G27" i="1"/>
  <c r="G41" i="1"/>
  <c r="G59" i="1"/>
  <c r="G75" i="1"/>
  <c r="G90" i="1"/>
  <c r="G96" i="1"/>
  <c r="G107" i="1"/>
  <c r="E35" i="1" l="1"/>
  <c r="E32" i="1"/>
  <c r="E37" i="1"/>
  <c r="E36" i="1"/>
  <c r="E31" i="1"/>
  <c r="E100" i="1"/>
  <c r="E39" i="1"/>
  <c r="E38" i="1"/>
  <c r="E67" i="1"/>
  <c r="E45" i="1"/>
  <c r="E46" i="1"/>
  <c r="E54" i="1"/>
  <c r="E55" i="1"/>
  <c r="E56" i="1"/>
  <c r="E102" i="1" l="1"/>
  <c r="E101" i="1"/>
  <c r="E48" i="1" l="1"/>
  <c r="E47" i="1"/>
  <c r="E24" i="1" l="1"/>
  <c r="F113" i="1" l="1"/>
  <c r="F119" i="1"/>
  <c r="F118" i="1"/>
  <c r="F117" i="1"/>
  <c r="F116" i="1"/>
  <c r="F115" i="1"/>
  <c r="F121" i="1" s="1"/>
  <c r="F114" i="1"/>
  <c r="F112" i="1"/>
  <c r="F111" i="1" l="1"/>
  <c r="F122" i="1" s="1"/>
  <c r="F123" i="1" s="1"/>
  <c r="F124" i="1" s="1"/>
  <c r="F125" i="1" s="1"/>
</calcChain>
</file>

<file path=xl/sharedStrings.xml><?xml version="1.0" encoding="utf-8"?>
<sst xmlns="http://schemas.openxmlformats.org/spreadsheetml/2006/main" count="249" uniqueCount="119">
  <si>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</si>
  <si>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</si>
  <si>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</si>
  <si>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</si>
  <si>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</si>
  <si>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</si>
  <si>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</si>
  <si>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</si>
  <si>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</si>
  <si>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</si>
  <si>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</si>
  <si>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</si>
  <si>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</si>
  <si>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>Tööprojektide ja tööjooniste koostamine</t>
  </si>
  <si>
    <t>Summa kantud kokkuvõttesse</t>
  </si>
  <si>
    <t>KULUDE LOEND NR 2: EHITUSOBJEKTI ETTEVALMISTAMINE</t>
  </si>
  <si>
    <t xml:space="preserve">Raadamine ja juurimine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</si>
  <si>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</si>
  <si>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tk  </t>
  </si>
  <si>
    <t xml:space="preserve">Üksikpuude langetamine  </t>
  </si>
  <si>
    <t xml:space="preserve">Truupide demonteerimine  </t>
  </si>
  <si>
    <t xml:space="preserve">m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</si>
  <si>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</si>
  <si>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tk</t>
  </si>
  <si>
    <t>KULUDE LOEND NR 3: MULLATÖÖD</t>
  </si>
  <si>
    <t xml:space="preserve">Kasvupinnase eemaldamine  </t>
  </si>
  <si>
    <t xml:space="preserve">Ehituseks sobimatu pinnase kaevandamine  </t>
  </si>
  <si>
    <t xml:space="preserve">Mulde aluspinna planeerimine ja tihendamine  </t>
  </si>
  <si>
    <t>KULUDE LOEND NR 4: KATEND</t>
  </si>
  <si>
    <t>KULUDE LOEND NR 5: DRENAAŽ JA TRUUBID</t>
  </si>
  <si>
    <t>KULUDE LOEND NR 6: KONSTRUKTSIOONID</t>
  </si>
  <si>
    <t>KULUDE LOEND NR 7: LIIKLUSKORRALDUS- JA OHUTUSVAHENDID</t>
  </si>
  <si>
    <t>KULUDE LOEND NR 8: TEHNOVÕRGUD</t>
  </si>
  <si>
    <t>KULUDE LOEND NR 9: MAASTIKUKUJUNDUSTÖÖD</t>
  </si>
  <si>
    <t xml:space="preserve">Muru kasvualuse rajamine ja külv  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</si>
  <si>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</si>
  <si>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</si>
  <si>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</si>
  <si>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</si>
  <si>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</si>
  <si>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</si>
  <si>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</si>
  <si>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</si>
  <si>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</si>
  <si>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</si>
  <si>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KANTUD KOGU SUMMASSE</t>
  </si>
  <si>
    <t>Liiklusmärk (ilma postita)</t>
  </si>
  <si>
    <t>Liiklusmärgi post koos vundamendiga</t>
  </si>
  <si>
    <t xml:space="preserve">Ajutised tööd (sh. objektikontorid, ajutised teed) </t>
  </si>
  <si>
    <t>Olemasoleva katendi freesimine  / lammutamine</t>
  </si>
  <si>
    <t>h=5cm</t>
  </si>
  <si>
    <t>43002a</t>
  </si>
  <si>
    <t>43002b</t>
  </si>
  <si>
    <t xml:space="preserve">Tihedast asfaltbetoonist (AC 16 surf) segu  </t>
  </si>
  <si>
    <t>h=20cm</t>
  </si>
  <si>
    <t xml:space="preserve">Peenarde kindlustamine (purustatud kruus)  </t>
  </si>
  <si>
    <t>Ø400</t>
  </si>
  <si>
    <t>Jalgrattahoidlad Extery VEE</t>
  </si>
  <si>
    <t>Ol.olevate kaablite kaitsmine (paigaldamine torusse) d=100</t>
  </si>
  <si>
    <t>Prügikast   EXTERY VANDAL 75</t>
  </si>
  <si>
    <t>Pink  TWIST</t>
  </si>
  <si>
    <t>40501a</t>
  </si>
  <si>
    <t>40501b</t>
  </si>
  <si>
    <t>Ajutine liikluskorraldus</t>
  </si>
  <si>
    <t>kogusumma</t>
  </si>
  <si>
    <t>Infotahvlid</t>
  </si>
  <si>
    <t>Tööohutus</t>
  </si>
  <si>
    <t>Keskkonnanõuded</t>
  </si>
  <si>
    <t xml:space="preserve">Tihedast asfaltbetoonist (AC 8 surf) segu  </t>
  </si>
  <si>
    <t>h=6cm</t>
  </si>
  <si>
    <t xml:space="preserve">2-2,5m kõrgustele lehtpuudele kasvualuse rajamine, istutamine ja toestamine  </t>
  </si>
  <si>
    <t xml:space="preserve">Killustikalus fr 4/63 (LA35, Emin= 140 MPa)	</t>
  </si>
  <si>
    <t>Dreenkiht TM_105, tihendustegur 0,98)</t>
  </si>
  <si>
    <t>Muldkeha ehitamine juurdeveetavast pinnasest  TM_90</t>
  </si>
  <si>
    <t>h=muutuv</t>
  </si>
  <si>
    <t>Killustikalus fr 16/32 (LA35, Emin= 170 MPa) - tasanduskiht</t>
  </si>
  <si>
    <t>Lõpliku materjalide mahu edastab ehitaja.</t>
  </si>
  <si>
    <t xml:space="preserve">Liiklusmärgi eemaldamine (koos postidega, vundamentidega jne.)  </t>
  </si>
  <si>
    <t xml:space="preserve">Tähispostide eemaldamine  </t>
  </si>
  <si>
    <t>h=50cm</t>
  </si>
  <si>
    <t>Geodeetilise mõõdistusvõrgu punkti ümberpaigutamine Pk0+74; punkti nr 107 (GPA ID 213414)</t>
  </si>
  <si>
    <t>Kahepoolne põrkepiire (karpristlõikega põrkepiire H1W4)</t>
  </si>
  <si>
    <t>Ankurdav mahaviik (l-4 m)</t>
  </si>
  <si>
    <t>Ankurdav mahaviik (l-12 m)</t>
  </si>
  <si>
    <t xml:space="preserve">Torupiire </t>
  </si>
  <si>
    <t xml:space="preserve">Tähispost  </t>
  </si>
  <si>
    <t xml:space="preserve">Tähispost piirdel  </t>
  </si>
  <si>
    <t>Ø1000</t>
  </si>
  <si>
    <t>Teetruubi ehitus koos otste (4tk) kindlustamisega 
munakividega</t>
  </si>
  <si>
    <t>Teetruubi ehitus koos otste (12tk) kindlustamisega 
munakividega</t>
  </si>
  <si>
    <t>Põõsade  istutamine koos kasvualuse rajamisega  50cm</t>
  </si>
  <si>
    <t>Sidumata segust kate (s.j. purustatud kruus)</t>
  </si>
  <si>
    <t>h=12cm</t>
  </si>
  <si>
    <t xml:space="preserve">Erosioonitõkkematt  </t>
  </si>
  <si>
    <t>Geokärg  killustikuga fr 32/63</t>
  </si>
  <si>
    <t xml:space="preserve">Uute kraavide kaevamine  </t>
  </si>
  <si>
    <t>43002c</t>
  </si>
  <si>
    <t>Tihedast asfaltbetoonist (AC 16 surf) segu   - taastamised</t>
  </si>
  <si>
    <t>Killustikalus fr 16/32 (LA35, Emin= 170 MPa) - taastamised</t>
  </si>
  <si>
    <t>40501c</t>
  </si>
  <si>
    <t>h=vastavalt vajadusele</t>
  </si>
  <si>
    <t>Jalgratta paranduse püstak</t>
  </si>
  <si>
    <t>Sademevee kanalisatsioonitoru</t>
  </si>
  <si>
    <t>Sademvee kanalisatsioonikaev  - vaatluskaev</t>
  </si>
  <si>
    <t>Sademvee kanalisatsioonikaev  - neelulugiga restkaev</t>
  </si>
  <si>
    <t>Reljeefsed (inva) kivid 0.4x0.4x0.06m</t>
  </si>
  <si>
    <t>143 tk</t>
  </si>
  <si>
    <t xml:space="preserve">Betoonäärekivid  </t>
  </si>
  <si>
    <t>Munakivikate betoonalusega</t>
  </si>
  <si>
    <t xml:space="preserve">Kraavide puhastamine  </t>
  </si>
  <si>
    <t>m</t>
  </si>
  <si>
    <t>Dreenitoru  (vajalik tööprojekt)</t>
  </si>
  <si>
    <t>Tänavavalgustuse rajamine vastavalt Triger AS projektile töö nr 25049</t>
  </si>
  <si>
    <t>Valgustuse projekti osa on eraldi valgustuse projektis.</t>
  </si>
  <si>
    <t>Ettenägemata tööd 10%</t>
  </si>
  <si>
    <t>Koos ettenägemata töödega</t>
  </si>
  <si>
    <t>käibemaks 24%</t>
  </si>
  <si>
    <t>KOKKU käibemaksuga 24%</t>
  </si>
  <si>
    <t xml:space="preserve">Drenaazikaevu rekonstrueerimine, Põlludrenaazitorude ühendused ja ümberehitused (vajadusel), drenaazisuudme rekonstrueerimine ja kindlustamine PK 9+30.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</si>
</sst>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2" xfId="0" applyFont="1" applyBorder="1"/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164" fontId="1" fillId="0" borderId="3" xfId="0" applyNumberFormat="1" applyFont="1" applyBorder="1"/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164" fontId="4" fillId="0" borderId="5" xfId="0" applyNumberFormat="1" applyFont="1" applyBorder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164" fontId="1" fillId="0" borderId="5" xfId="0" applyNumberFormat="1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3" fontId="7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2" fontId="1" fillId="0" borderId="6" xfId="0" applyNumberFormat="1" applyFont="1" applyBorder="1"/>
    <xf numFmtId="2" fontId="1" fillId="2" borderId="3" xfId="0" applyNumberFormat="1" applyFont="1" applyFill="1" applyBorder="1"/>
    <xf numFmtId="2" fontId="1" fillId="2" borderId="2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justify" vertical="center" wrapText="1"/>
    </xf>
    <xf numFmtId="164" fontId="1" fillId="0" borderId="2" xfId="0" applyNumberFormat="1" applyFont="1" applyBorder="1"/>
    <xf numFmtId="2" fontId="1" fillId="2" borderId="2" xfId="0" applyNumberFormat="1" applyFont="1" applyFill="1" applyBorder="1"/>
    <xf numFmtId="2" fontId="7" fillId="2" borderId="3" xfId="0" applyNumberFormat="1" applyFont="1" applyFill="1" applyBorder="1"/>
    <xf numFmtId="0" fontId="1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right" wrapText="1"/>
    </xf>
    <xf numFmtId="165" fontId="8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right" wrapText="1"/>
    </xf>
    <xf numFmtId="0" fontId="6" fillId="0" borderId="0" xfId="0" applyFont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5"/>
  <sheetViews>
    <sheetView tabSelected="1" view="pageLayout" topLeftCell="A99" zoomScale="130" zoomScaleNormal="130" zoomScalePageLayoutView="130" workbookViewId="0">
      <selection activeCell="G70" sqref="G70"/>
    </sheetView>
  </sheetViews>
  <sheetFormatPr defaultColWidth="9.1796875" defaultRowHeight="13" x14ac:dyDescent="0.3"/>
  <cols>
    <col min="1" max="1" width="7.81640625" style="4" customWidth="1"/>
    <col min="2" max="2" width="47.453125" style="4" customWidth="1"/>
    <col min="3" max="3" width="13.81640625" style="4" customWidth="1"/>
    <col min="4" max="4" width="10.26953125" style="42" customWidth="1"/>
    <col min="5" max="5" width="8.1796875" style="8" customWidth="1"/>
    <col min="6" max="6" width="8.26953125" style="9" customWidth="1"/>
    <col min="7" max="7" width="10.453125" style="9" customWidth="1"/>
    <col min="8" max="16384" width="9.1796875" style="4"/>
  </cols>
  <sheetData>
    <row r="1" spans="1:7" ht="15.65" customHeight="1" x14ac:dyDescent="0.3"/>
    <row r="2" spans="1:7" ht="15.65" customHeight="1" thickBot="1" x14ac:dyDescent="0.35">
      <c r="A2" s="1" t="s">
        <v>0</v>
      </c>
      <c r="B2" s="1" t="s">
        <v>1</v>
      </c>
      <c r="C2" s="1" t="s">
        <v>2</v>
      </c>
      <c r="D2" s="43" t="s">
        <v>3</v>
      </c>
      <c r="E2" s="2" t="s">
        <v>4</v>
      </c>
      <c r="F2" s="3" t="s">
        <v>5</v>
      </c>
      <c r="G2" s="3" t="s">
        <v>6</v>
      </c>
    </row>
    <row r="3" spans="1:7" ht="15.65" customHeight="1" thickTop="1" x14ac:dyDescent="0.3">
      <c r="E3" s="5"/>
      <c r="F3" s="6"/>
      <c r="G3" s="6"/>
    </row>
    <row r="4" spans="1:7" ht="15.65" customHeight="1" x14ac:dyDescent="0.3">
      <c r="A4" s="7" t="s">
        <v>7</v>
      </c>
    </row>
    <row r="5" spans="1:7" ht="15.65" customHeight="1" thickBot="1" x14ac:dyDescent="0.35">
      <c r="A5" s="10" t="s">
        <v>0</v>
      </c>
      <c r="B5" s="10" t="s">
        <v>1</v>
      </c>
      <c r="C5" s="1" t="s">
        <v>2</v>
      </c>
      <c r="D5" s="43" t="s">
        <v>3</v>
      </c>
      <c r="E5" s="2" t="s">
        <v>4</v>
      </c>
      <c r="F5" s="3" t="s">
        <v>5</v>
      </c>
      <c r="G5" s="3" t="s">
        <v>6</v>
      </c>
    </row>
    <row r="6" spans="1:7" ht="15.65" customHeight="1" thickTop="1" x14ac:dyDescent="0.3">
      <c r="A6" s="11">
        <v>10201</v>
      </c>
      <c r="B6" s="11" t="s">
        <v>8</v>
      </c>
      <c r="C6" s="12"/>
      <c r="D6" s="28" t="s">
        <v>9</v>
      </c>
      <c r="E6" s="49">
        <v>1</v>
      </c>
      <c r="F6" s="13"/>
      <c r="G6" s="13"/>
    </row>
    <row r="7" spans="1:7" ht="15.65" customHeight="1" x14ac:dyDescent="0.3">
      <c r="A7" s="11">
        <v>10202</v>
      </c>
      <c r="B7" s="11" t="s">
        <v>10</v>
      </c>
      <c r="C7" s="12"/>
      <c r="D7" s="28" t="s">
        <v>9</v>
      </c>
      <c r="E7" s="49">
        <v>1</v>
      </c>
      <c r="F7" s="13"/>
      <c r="G7" s="13"/>
    </row>
    <row r="8" spans="1:7" ht="15.65" customHeight="1" x14ac:dyDescent="0.3">
      <c r="A8" s="11">
        <v>10203</v>
      </c>
      <c r="B8" s="11" t="s">
        <v>65</v>
      </c>
      <c r="C8" s="12"/>
      <c r="D8" s="28" t="s">
        <v>9</v>
      </c>
      <c r="E8" s="49">
        <v>1</v>
      </c>
      <c r="F8" s="13"/>
      <c r="G8" s="13"/>
    </row>
    <row r="9" spans="1:7" ht="15.65" customHeight="1" x14ac:dyDescent="0.3">
      <c r="A9" s="11">
        <v>10204</v>
      </c>
      <c r="B9" s="11" t="s">
        <v>11</v>
      </c>
      <c r="C9" s="12"/>
      <c r="D9" s="28" t="s">
        <v>9</v>
      </c>
      <c r="E9" s="49">
        <v>1</v>
      </c>
      <c r="F9" s="13"/>
      <c r="G9" s="13"/>
    </row>
    <row r="10" spans="1:7" ht="15.65" customHeight="1" x14ac:dyDescent="0.3">
      <c r="A10" s="11">
        <v>10206</v>
      </c>
      <c r="B10" s="11" t="s">
        <v>66</v>
      </c>
      <c r="C10" s="12"/>
      <c r="D10" s="28" t="s">
        <v>9</v>
      </c>
      <c r="E10" s="49">
        <v>1</v>
      </c>
      <c r="F10" s="13"/>
      <c r="G10" s="13"/>
    </row>
    <row r="11" spans="1:7" ht="15.65" customHeight="1" x14ac:dyDescent="0.3">
      <c r="A11" s="11">
        <v>10207</v>
      </c>
      <c r="B11" s="11" t="s">
        <v>67</v>
      </c>
      <c r="C11" s="12"/>
      <c r="D11" s="28" t="s">
        <v>9</v>
      </c>
      <c r="E11" s="49">
        <v>1</v>
      </c>
      <c r="F11" s="13"/>
      <c r="G11" s="13"/>
    </row>
    <row r="12" spans="1:7" ht="15.65" customHeight="1" x14ac:dyDescent="0.3">
      <c r="A12" s="11">
        <v>10210</v>
      </c>
      <c r="B12" s="11" t="s">
        <v>48</v>
      </c>
      <c r="C12" s="12"/>
      <c r="D12" s="28" t="s">
        <v>9</v>
      </c>
      <c r="E12" s="49">
        <v>1</v>
      </c>
      <c r="F12" s="13"/>
      <c r="G12" s="13"/>
    </row>
    <row r="13" spans="1:7" ht="15.65" customHeight="1" x14ac:dyDescent="0.3">
      <c r="A13" s="11">
        <v>10211</v>
      </c>
      <c r="B13" s="11" t="s">
        <v>12</v>
      </c>
      <c r="C13" s="12"/>
      <c r="D13" s="28" t="s">
        <v>9</v>
      </c>
      <c r="E13" s="49">
        <v>1</v>
      </c>
      <c r="F13" s="13"/>
      <c r="G13" s="13"/>
    </row>
    <row r="14" spans="1:7" ht="15.65" customHeight="1" x14ac:dyDescent="0.3">
      <c r="A14" s="11">
        <v>10214</v>
      </c>
      <c r="B14" s="11" t="s">
        <v>13</v>
      </c>
      <c r="C14" s="12"/>
      <c r="D14" s="28" t="s">
        <v>9</v>
      </c>
      <c r="E14" s="49">
        <v>1</v>
      </c>
      <c r="F14" s="13"/>
      <c r="G14" s="13"/>
    </row>
    <row r="15" spans="1:7" ht="15.65" customHeight="1" thickBot="1" x14ac:dyDescent="0.35">
      <c r="A15" s="16"/>
      <c r="B15" s="16"/>
      <c r="C15" s="16"/>
      <c r="D15" s="17"/>
      <c r="E15" s="49"/>
      <c r="F15" s="19"/>
      <c r="G15" s="19"/>
    </row>
    <row r="16" spans="1:7" ht="15.65" customHeight="1" thickTop="1" x14ac:dyDescent="0.3">
      <c r="A16" s="14"/>
      <c r="B16" s="14"/>
      <c r="C16" s="14"/>
      <c r="D16" s="20"/>
      <c r="E16" s="21"/>
      <c r="F16" s="22" t="s">
        <v>14</v>
      </c>
      <c r="G16" s="23">
        <f>SUM(G6:G15)</f>
        <v>0</v>
      </c>
    </row>
    <row r="17" spans="1:7" ht="15.65" customHeight="1" x14ac:dyDescent="0.3">
      <c r="A17" s="24"/>
      <c r="B17" s="24"/>
      <c r="C17" s="24"/>
      <c r="D17" s="25"/>
    </row>
    <row r="18" spans="1:7" ht="15.65" customHeight="1" x14ac:dyDescent="0.3">
      <c r="A18" s="7" t="s">
        <v>15</v>
      </c>
    </row>
    <row r="19" spans="1:7" ht="15.65" customHeight="1" thickBot="1" x14ac:dyDescent="0.35">
      <c r="A19" s="1" t="s">
        <v>0</v>
      </c>
      <c r="B19" s="1" t="s">
        <v>1</v>
      </c>
      <c r="C19" s="1" t="s">
        <v>2</v>
      </c>
      <c r="D19" s="43" t="s">
        <v>3</v>
      </c>
      <c r="E19" s="2" t="s">
        <v>4</v>
      </c>
      <c r="F19" s="3" t="s">
        <v>5</v>
      </c>
      <c r="G19" s="3" t="s">
        <v>6</v>
      </c>
    </row>
    <row r="20" spans="1:7" ht="15.65" customHeight="1" thickTop="1" x14ac:dyDescent="0.3">
      <c r="A20" s="15">
        <v>20201</v>
      </c>
      <c r="B20" s="27" t="s">
        <v>16</v>
      </c>
      <c r="C20" s="27"/>
      <c r="D20" s="28" t="s">
        <v>17</v>
      </c>
      <c r="E20" s="49">
        <v>1667</v>
      </c>
      <c r="F20" s="13"/>
      <c r="G20" s="13"/>
    </row>
    <row r="21" spans="1:7" ht="15.65" customHeight="1" x14ac:dyDescent="0.3">
      <c r="A21" s="15">
        <v>20206</v>
      </c>
      <c r="B21" s="27" t="s">
        <v>19</v>
      </c>
      <c r="C21" s="27"/>
      <c r="D21" s="28" t="s">
        <v>18</v>
      </c>
      <c r="E21" s="49">
        <v>20</v>
      </c>
      <c r="F21" s="13"/>
      <c r="G21" s="13"/>
    </row>
    <row r="22" spans="1:7" ht="33" customHeight="1" x14ac:dyDescent="0.3">
      <c r="A22" s="15">
        <v>20301</v>
      </c>
      <c r="B22" s="27" t="s">
        <v>77</v>
      </c>
      <c r="C22" s="27"/>
      <c r="D22" s="28" t="s">
        <v>18</v>
      </c>
      <c r="E22" s="49">
        <v>3</v>
      </c>
      <c r="F22" s="13"/>
      <c r="G22" s="13"/>
    </row>
    <row r="23" spans="1:7" ht="15.65" customHeight="1" x14ac:dyDescent="0.3">
      <c r="A23" s="15">
        <v>20305</v>
      </c>
      <c r="B23" s="27" t="s">
        <v>78</v>
      </c>
      <c r="C23" s="27"/>
      <c r="D23" s="28" t="s">
        <v>18</v>
      </c>
      <c r="E23" s="49">
        <v>11</v>
      </c>
      <c r="F23" s="13"/>
      <c r="G23" s="13"/>
    </row>
    <row r="24" spans="1:7" ht="15.65" customHeight="1" x14ac:dyDescent="0.3">
      <c r="A24" s="15">
        <v>20306</v>
      </c>
      <c r="B24" s="27" t="s">
        <v>20</v>
      </c>
      <c r="C24" s="27"/>
      <c r="D24" s="28" t="s">
        <v>21</v>
      </c>
      <c r="E24" s="49">
        <f>6+19</f>
        <v>25</v>
      </c>
      <c r="F24" s="13"/>
      <c r="G24" s="13"/>
    </row>
    <row r="25" spans="1:7" ht="29.5" customHeight="1" x14ac:dyDescent="0.3">
      <c r="A25" s="15">
        <v>20401</v>
      </c>
      <c r="B25" s="15" t="s">
        <v>80</v>
      </c>
      <c r="C25" s="15"/>
      <c r="D25" s="28" t="s">
        <v>18</v>
      </c>
      <c r="E25" s="49">
        <v>1</v>
      </c>
      <c r="F25" s="13"/>
      <c r="G25" s="13"/>
    </row>
    <row r="26" spans="1:7" ht="15.65" customHeight="1" thickBot="1" x14ac:dyDescent="0.35">
      <c r="A26" s="16"/>
      <c r="B26" s="16"/>
      <c r="C26" s="16"/>
      <c r="D26" s="17"/>
      <c r="E26" s="18"/>
      <c r="F26" s="19"/>
      <c r="G26" s="19"/>
    </row>
    <row r="27" spans="1:7" ht="15.65" customHeight="1" thickTop="1" x14ac:dyDescent="0.3">
      <c r="A27" s="14"/>
      <c r="B27" s="14"/>
      <c r="C27" s="14"/>
      <c r="D27" s="20"/>
      <c r="E27" s="21"/>
      <c r="F27" s="22" t="s">
        <v>14</v>
      </c>
      <c r="G27" s="23">
        <f>SUM(G20:G26)</f>
        <v>0</v>
      </c>
    </row>
    <row r="28" spans="1:7" ht="15.65" customHeight="1" x14ac:dyDescent="0.3">
      <c r="A28" s="24"/>
      <c r="B28" s="24"/>
      <c r="C28" s="24"/>
      <c r="D28" s="25"/>
    </row>
    <row r="29" spans="1:7" ht="15.65" customHeight="1" x14ac:dyDescent="0.3">
      <c r="A29" s="7" t="s">
        <v>24</v>
      </c>
    </row>
    <row r="30" spans="1:7" ht="15.65" customHeight="1" thickBot="1" x14ac:dyDescent="0.35">
      <c r="A30" s="1" t="s">
        <v>0</v>
      </c>
      <c r="B30" s="1" t="s">
        <v>1</v>
      </c>
      <c r="C30" s="1" t="s">
        <v>2</v>
      </c>
      <c r="D30" s="43" t="s">
        <v>3</v>
      </c>
      <c r="E30" s="2" t="s">
        <v>4</v>
      </c>
      <c r="F30" s="3" t="s">
        <v>5</v>
      </c>
      <c r="G30" s="3" t="s">
        <v>6</v>
      </c>
    </row>
    <row r="31" spans="1:7" ht="15.65" customHeight="1" thickTop="1" x14ac:dyDescent="0.3">
      <c r="A31" s="15">
        <v>30101</v>
      </c>
      <c r="B31" s="15" t="s">
        <v>25</v>
      </c>
      <c r="C31" s="15" t="s">
        <v>79</v>
      </c>
      <c r="D31" s="28" t="s">
        <v>22</v>
      </c>
      <c r="E31" s="49">
        <f>33*0.5+33*0.5+70*0.5+53*0.5+34*0.5+(9730-385)*0.5</f>
        <v>4784</v>
      </c>
      <c r="F31" s="13"/>
      <c r="G31" s="13"/>
    </row>
    <row r="32" spans="1:7" ht="15.65" customHeight="1" x14ac:dyDescent="0.3">
      <c r="A32" s="15">
        <v>30103</v>
      </c>
      <c r="B32" s="27" t="s">
        <v>26</v>
      </c>
      <c r="C32" s="27"/>
      <c r="D32" s="28" t="s">
        <v>22</v>
      </c>
      <c r="E32" s="49">
        <f>5+3+9+8+3+10+1+4+3+5+4+20</f>
        <v>75</v>
      </c>
      <c r="F32" s="13"/>
      <c r="G32" s="13"/>
    </row>
    <row r="33" spans="1:7" ht="15.65" customHeight="1" x14ac:dyDescent="0.3">
      <c r="A33" s="15">
        <v>30107</v>
      </c>
      <c r="B33" s="27" t="s">
        <v>95</v>
      </c>
      <c r="C33" s="27"/>
      <c r="D33" s="28" t="s">
        <v>22</v>
      </c>
      <c r="E33" s="49">
        <v>220</v>
      </c>
      <c r="F33" s="13"/>
      <c r="G33" s="13"/>
    </row>
    <row r="34" spans="1:7" ht="15.65" customHeight="1" x14ac:dyDescent="0.3">
      <c r="A34" s="15">
        <v>30201</v>
      </c>
      <c r="B34" s="15" t="s">
        <v>109</v>
      </c>
      <c r="C34" s="15"/>
      <c r="D34" s="28" t="s">
        <v>21</v>
      </c>
      <c r="E34" s="49">
        <v>1514</v>
      </c>
      <c r="F34" s="13"/>
      <c r="G34" s="13"/>
    </row>
    <row r="35" spans="1:7" ht="30" customHeight="1" x14ac:dyDescent="0.3">
      <c r="A35" s="15">
        <v>30402</v>
      </c>
      <c r="B35" s="27" t="s">
        <v>73</v>
      </c>
      <c r="C35" s="27"/>
      <c r="D35" s="28" t="s">
        <v>22</v>
      </c>
      <c r="E35" s="49">
        <f>3170+57+45+20+3</f>
        <v>3295</v>
      </c>
      <c r="F35" s="13"/>
      <c r="G35" s="13"/>
    </row>
    <row r="36" spans="1:7" ht="15.65" customHeight="1" x14ac:dyDescent="0.3">
      <c r="A36" s="15">
        <v>30501</v>
      </c>
      <c r="B36" s="15" t="s">
        <v>72</v>
      </c>
      <c r="C36" s="27" t="s">
        <v>54</v>
      </c>
      <c r="D36" s="28" t="s">
        <v>17</v>
      </c>
      <c r="E36" s="49">
        <f>E50+5200*1</f>
        <v>10402</v>
      </c>
      <c r="F36" s="13"/>
      <c r="G36" s="13"/>
    </row>
    <row r="37" spans="1:7" ht="15.65" customHeight="1" x14ac:dyDescent="0.3">
      <c r="A37" s="15">
        <v>30604</v>
      </c>
      <c r="B37" s="27" t="s">
        <v>27</v>
      </c>
      <c r="C37" s="27"/>
      <c r="D37" s="28" t="s">
        <v>17</v>
      </c>
      <c r="E37" s="49">
        <f>9345+15+14+13+52+53+28+22+54+33+33+33+45+33+52+51+63+61+65+66+47+48+30+31+44+52+70+53+34</f>
        <v>10540</v>
      </c>
      <c r="F37" s="13"/>
      <c r="G37" s="13"/>
    </row>
    <row r="38" spans="1:7" ht="15.65" customHeight="1" x14ac:dyDescent="0.3">
      <c r="A38" s="15">
        <v>30605</v>
      </c>
      <c r="B38" s="15" t="s">
        <v>93</v>
      </c>
      <c r="C38" s="15"/>
      <c r="D38" s="28" t="s">
        <v>17</v>
      </c>
      <c r="E38" s="49">
        <f>346*1.2</f>
        <v>415.2</v>
      </c>
      <c r="F38" s="13"/>
      <c r="G38" s="13"/>
    </row>
    <row r="39" spans="1:7" ht="15.65" customHeight="1" x14ac:dyDescent="0.3">
      <c r="A39" s="15">
        <v>30606</v>
      </c>
      <c r="B39" s="15" t="s">
        <v>94</v>
      </c>
      <c r="C39" s="15"/>
      <c r="D39" s="28" t="s">
        <v>17</v>
      </c>
      <c r="E39" s="49">
        <f>45*1.2</f>
        <v>54</v>
      </c>
      <c r="F39" s="13"/>
      <c r="G39" s="13"/>
    </row>
    <row r="40" spans="1:7" ht="15.65" customHeight="1" thickBot="1" x14ac:dyDescent="0.35">
      <c r="A40" s="16"/>
      <c r="B40" s="16"/>
      <c r="C40" s="16"/>
      <c r="D40" s="17"/>
      <c r="E40" s="18"/>
      <c r="F40" s="19"/>
      <c r="G40" s="19"/>
    </row>
    <row r="41" spans="1:7" ht="15.65" customHeight="1" thickTop="1" x14ac:dyDescent="0.3">
      <c r="A41" s="14"/>
      <c r="B41" s="14"/>
      <c r="C41" s="14"/>
      <c r="D41" s="20"/>
      <c r="E41" s="21"/>
      <c r="F41" s="22" t="s">
        <v>14</v>
      </c>
      <c r="G41" s="23">
        <f>SUM(G31:G40)</f>
        <v>0</v>
      </c>
    </row>
    <row r="42" spans="1:7" ht="15.65" customHeight="1" x14ac:dyDescent="0.3">
      <c r="A42" s="24"/>
      <c r="B42" s="24"/>
      <c r="C42" s="24"/>
      <c r="D42" s="25"/>
      <c r="F42" s="29"/>
      <c r="G42" s="30"/>
    </row>
    <row r="43" spans="1:7" ht="15.65" customHeight="1" x14ac:dyDescent="0.3">
      <c r="A43" s="7" t="s">
        <v>28</v>
      </c>
      <c r="B43" s="24"/>
      <c r="C43" s="24"/>
      <c r="D43" s="25"/>
    </row>
    <row r="44" spans="1:7" ht="15.65" customHeight="1" thickBot="1" x14ac:dyDescent="0.35">
      <c r="A44" s="1" t="s">
        <v>0</v>
      </c>
      <c r="B44" s="1" t="s">
        <v>1</v>
      </c>
      <c r="C44" s="1" t="s">
        <v>2</v>
      </c>
      <c r="D44" s="43" t="s">
        <v>3</v>
      </c>
      <c r="E44" s="2" t="s">
        <v>4</v>
      </c>
      <c r="F44" s="3" t="s">
        <v>5</v>
      </c>
      <c r="G44" s="3" t="s">
        <v>6</v>
      </c>
    </row>
    <row r="45" spans="1:7" ht="15.65" customHeight="1" thickTop="1" x14ac:dyDescent="0.3">
      <c r="A45" s="15">
        <v>40101</v>
      </c>
      <c r="B45" s="27" t="s">
        <v>49</v>
      </c>
      <c r="C45" s="27"/>
      <c r="D45" s="28" t="s">
        <v>17</v>
      </c>
      <c r="E45" s="49">
        <f>194+E52</f>
        <v>236</v>
      </c>
      <c r="F45" s="13"/>
      <c r="G45" s="13"/>
    </row>
    <row r="46" spans="1:7" ht="15.65" customHeight="1" x14ac:dyDescent="0.3">
      <c r="A46" s="15" t="s">
        <v>61</v>
      </c>
      <c r="B46" s="15" t="s">
        <v>71</v>
      </c>
      <c r="C46" s="27" t="s">
        <v>54</v>
      </c>
      <c r="D46" s="28" t="s">
        <v>17</v>
      </c>
      <c r="E46" s="49">
        <f>E50+5330*0.5+E57</f>
        <v>7882</v>
      </c>
      <c r="F46" s="13"/>
      <c r="G46" s="13"/>
    </row>
    <row r="47" spans="1:7" ht="15.65" customHeight="1" x14ac:dyDescent="0.3">
      <c r="A47" s="15" t="s">
        <v>62</v>
      </c>
      <c r="B47" s="15" t="s">
        <v>75</v>
      </c>
      <c r="C47" s="27" t="s">
        <v>74</v>
      </c>
      <c r="D47" s="28" t="s">
        <v>22</v>
      </c>
      <c r="E47" s="49">
        <f>2+1+3+3+14+8+4+5</f>
        <v>40</v>
      </c>
      <c r="F47" s="13"/>
      <c r="G47" s="13"/>
    </row>
    <row r="48" spans="1:7" ht="30" customHeight="1" x14ac:dyDescent="0.3">
      <c r="A48" s="15" t="s">
        <v>99</v>
      </c>
      <c r="B48" s="27" t="s">
        <v>98</v>
      </c>
      <c r="C48" s="27" t="s">
        <v>100</v>
      </c>
      <c r="D48" s="28" t="s">
        <v>22</v>
      </c>
      <c r="E48" s="49">
        <f>E52</f>
        <v>42</v>
      </c>
      <c r="F48" s="13"/>
      <c r="G48" s="13"/>
    </row>
    <row r="49" spans="1:7" ht="15.65" customHeight="1" x14ac:dyDescent="0.3">
      <c r="A49" s="15">
        <v>40511</v>
      </c>
      <c r="B49" s="27" t="s">
        <v>91</v>
      </c>
      <c r="C49" s="27" t="s">
        <v>92</v>
      </c>
      <c r="D49" s="28" t="s">
        <v>17</v>
      </c>
      <c r="E49" s="49">
        <v>163</v>
      </c>
      <c r="F49" s="13"/>
      <c r="G49" s="13"/>
    </row>
    <row r="50" spans="1:7" ht="15.65" customHeight="1" x14ac:dyDescent="0.3">
      <c r="A50" s="15" t="s">
        <v>51</v>
      </c>
      <c r="B50" s="15" t="s">
        <v>68</v>
      </c>
      <c r="C50" s="15" t="s">
        <v>50</v>
      </c>
      <c r="D50" s="28" t="s">
        <v>17</v>
      </c>
      <c r="E50" s="49">
        <v>5202</v>
      </c>
      <c r="F50" s="13"/>
      <c r="G50" s="13"/>
    </row>
    <row r="51" spans="1:7" ht="15.65" customHeight="1" x14ac:dyDescent="0.3">
      <c r="A51" s="15" t="s">
        <v>52</v>
      </c>
      <c r="B51" s="15" t="s">
        <v>53</v>
      </c>
      <c r="C51" s="15" t="s">
        <v>69</v>
      </c>
      <c r="D51" s="28" t="s">
        <v>17</v>
      </c>
      <c r="E51" s="49">
        <v>504</v>
      </c>
      <c r="F51" s="13"/>
      <c r="G51" s="13"/>
    </row>
    <row r="52" spans="1:7" ht="15.65" customHeight="1" x14ac:dyDescent="0.3">
      <c r="A52" s="15" t="s">
        <v>96</v>
      </c>
      <c r="B52" s="15" t="s">
        <v>97</v>
      </c>
      <c r="C52" s="15" t="s">
        <v>69</v>
      </c>
      <c r="D52" s="28" t="s">
        <v>17</v>
      </c>
      <c r="E52" s="49">
        <v>42</v>
      </c>
      <c r="F52" s="13"/>
      <c r="G52" s="13"/>
    </row>
    <row r="53" spans="1:7" ht="15.65" customHeight="1" x14ac:dyDescent="0.3">
      <c r="A53" s="15">
        <v>44501</v>
      </c>
      <c r="B53" s="15" t="s">
        <v>55</v>
      </c>
      <c r="C53" s="15" t="s">
        <v>69</v>
      </c>
      <c r="D53" s="28" t="s">
        <v>17</v>
      </c>
      <c r="E53" s="49">
        <v>160</v>
      </c>
      <c r="F53" s="13"/>
      <c r="G53" s="13"/>
    </row>
    <row r="54" spans="1:7" ht="15.65" customHeight="1" x14ac:dyDescent="0.3">
      <c r="A54" s="15">
        <v>44501</v>
      </c>
      <c r="B54" s="15" t="s">
        <v>55</v>
      </c>
      <c r="C54" s="15" t="s">
        <v>50</v>
      </c>
      <c r="D54" s="28" t="s">
        <v>17</v>
      </c>
      <c r="E54" s="49">
        <f>1456-E53</f>
        <v>1296</v>
      </c>
      <c r="F54" s="13"/>
      <c r="G54" s="13"/>
    </row>
    <row r="55" spans="1:7" ht="15.65" customHeight="1" x14ac:dyDescent="0.3">
      <c r="A55" s="51">
        <v>45001</v>
      </c>
      <c r="B55" s="15" t="s">
        <v>107</v>
      </c>
      <c r="C55" s="15"/>
      <c r="D55" s="28" t="s">
        <v>21</v>
      </c>
      <c r="E55" s="49">
        <f>43+22</f>
        <v>65</v>
      </c>
      <c r="F55" s="28"/>
      <c r="G55" s="13"/>
    </row>
    <row r="56" spans="1:7" ht="15.65" customHeight="1" x14ac:dyDescent="0.3">
      <c r="A56" s="51">
        <v>45008</v>
      </c>
      <c r="B56" s="51" t="s">
        <v>105</v>
      </c>
      <c r="C56" s="51" t="s">
        <v>106</v>
      </c>
      <c r="D56" s="28" t="s">
        <v>17</v>
      </c>
      <c r="E56" s="53">
        <f>(0.4*0.4)*143</f>
        <v>22.880000000000006</v>
      </c>
      <c r="F56" s="52"/>
      <c r="G56" s="52"/>
    </row>
    <row r="57" spans="1:7" ht="15.65" customHeight="1" x14ac:dyDescent="0.3">
      <c r="A57" s="51"/>
      <c r="B57" s="51" t="s">
        <v>108</v>
      </c>
      <c r="C57" s="51"/>
      <c r="D57" s="28" t="s">
        <v>17</v>
      </c>
      <c r="E57" s="53">
        <v>15</v>
      </c>
      <c r="F57" s="52"/>
      <c r="G57" s="52"/>
    </row>
    <row r="58" spans="1:7" ht="15.65" customHeight="1" thickBot="1" x14ac:dyDescent="0.35">
      <c r="A58" s="16"/>
      <c r="B58" s="31"/>
      <c r="C58" s="31"/>
      <c r="D58" s="17"/>
      <c r="E58" s="18"/>
      <c r="F58" s="19"/>
      <c r="G58" s="19"/>
    </row>
    <row r="59" spans="1:7" ht="15.65" customHeight="1" thickTop="1" x14ac:dyDescent="0.3">
      <c r="A59" s="14"/>
      <c r="B59" s="14"/>
      <c r="C59" s="14"/>
      <c r="D59" s="20"/>
      <c r="E59" s="21"/>
      <c r="F59" s="22" t="s">
        <v>14</v>
      </c>
      <c r="G59" s="23">
        <f>SUM(G45:G58)</f>
        <v>0</v>
      </c>
    </row>
    <row r="60" spans="1:7" ht="15.65" customHeight="1" x14ac:dyDescent="0.3">
      <c r="A60" s="24"/>
      <c r="B60" s="32"/>
      <c r="C60" s="32"/>
      <c r="D60" s="25"/>
    </row>
    <row r="61" spans="1:7" ht="15.65" customHeight="1" x14ac:dyDescent="0.3">
      <c r="A61" s="7" t="s">
        <v>29</v>
      </c>
      <c r="B61" s="32"/>
      <c r="C61" s="32"/>
      <c r="D61" s="25"/>
    </row>
    <row r="62" spans="1:7" ht="15.65" customHeight="1" thickBot="1" x14ac:dyDescent="0.35">
      <c r="A62" s="1" t="s">
        <v>0</v>
      </c>
      <c r="B62" s="1" t="s">
        <v>1</v>
      </c>
      <c r="C62" s="1" t="s">
        <v>2</v>
      </c>
      <c r="D62" s="43" t="s">
        <v>3</v>
      </c>
      <c r="E62" s="2" t="s">
        <v>4</v>
      </c>
      <c r="F62" s="3" t="s">
        <v>5</v>
      </c>
      <c r="G62" s="3" t="s">
        <v>6</v>
      </c>
    </row>
    <row r="63" spans="1:7" ht="15.65" customHeight="1" thickTop="1" x14ac:dyDescent="0.3">
      <c r="A63" s="55">
        <v>50101</v>
      </c>
      <c r="B63" s="10" t="s">
        <v>111</v>
      </c>
      <c r="C63" s="10"/>
      <c r="D63" s="28" t="s">
        <v>110</v>
      </c>
      <c r="E63" s="49">
        <v>52</v>
      </c>
      <c r="F63" s="46"/>
      <c r="G63" s="46"/>
    </row>
    <row r="64" spans="1:7" ht="15.65" customHeight="1" x14ac:dyDescent="0.3">
      <c r="A64" s="15">
        <v>50701</v>
      </c>
      <c r="B64" s="15" t="s">
        <v>102</v>
      </c>
      <c r="C64" s="15"/>
      <c r="D64" s="28" t="s">
        <v>21</v>
      </c>
      <c r="E64" s="49">
        <v>23</v>
      </c>
      <c r="F64" s="13"/>
      <c r="G64" s="13"/>
    </row>
    <row r="65" spans="1:7" ht="15.65" customHeight="1" x14ac:dyDescent="0.3">
      <c r="A65" s="15">
        <v>50702</v>
      </c>
      <c r="B65" s="15" t="s">
        <v>103</v>
      </c>
      <c r="C65" s="15"/>
      <c r="D65" s="28" t="s">
        <v>18</v>
      </c>
      <c r="E65" s="49">
        <v>1</v>
      </c>
      <c r="F65" s="13"/>
      <c r="G65" s="13"/>
    </row>
    <row r="66" spans="1:7" ht="30" customHeight="1" x14ac:dyDescent="0.3">
      <c r="A66" s="15">
        <v>50702</v>
      </c>
      <c r="B66" s="15" t="s">
        <v>104</v>
      </c>
      <c r="C66" s="15"/>
      <c r="D66" s="28" t="s">
        <v>18</v>
      </c>
      <c r="E66" s="49">
        <v>1</v>
      </c>
      <c r="F66" s="13"/>
      <c r="G66" s="13"/>
    </row>
    <row r="67" spans="1:7" ht="30" customHeight="1" x14ac:dyDescent="0.3">
      <c r="A67" s="15">
        <v>51001</v>
      </c>
      <c r="B67" s="27" t="s">
        <v>89</v>
      </c>
      <c r="C67" s="27" t="s">
        <v>56</v>
      </c>
      <c r="D67" s="28" t="s">
        <v>21</v>
      </c>
      <c r="E67" s="49">
        <f>10.4+9.6+9+9.5+7.2</f>
        <v>45.7</v>
      </c>
      <c r="F67" s="13"/>
      <c r="G67" s="13"/>
    </row>
    <row r="68" spans="1:7" ht="30" customHeight="1" x14ac:dyDescent="0.3">
      <c r="A68" s="15">
        <v>51001</v>
      </c>
      <c r="B68" s="27" t="s">
        <v>88</v>
      </c>
      <c r="C68" s="27" t="s">
        <v>87</v>
      </c>
      <c r="D68" s="28" t="s">
        <v>21</v>
      </c>
      <c r="E68" s="49">
        <v>27.2</v>
      </c>
      <c r="F68" s="13"/>
      <c r="G68" s="13"/>
    </row>
    <row r="69" spans="1:7" ht="39.5" thickBot="1" x14ac:dyDescent="0.35">
      <c r="A69" s="16"/>
      <c r="B69" s="16" t="s">
        <v>118</v>
      </c>
      <c r="C69" s="16"/>
      <c r="D69" s="17" t="s">
        <v>64</v>
      </c>
      <c r="E69" s="49">
        <v>1</v>
      </c>
      <c r="F69" s="19"/>
      <c r="G69" s="19"/>
    </row>
    <row r="70" spans="1:7" ht="15.65" customHeight="1" thickTop="1" x14ac:dyDescent="0.3">
      <c r="A70" s="14"/>
      <c r="B70" s="14"/>
      <c r="C70" s="14"/>
      <c r="D70" s="20"/>
      <c r="E70" s="21"/>
      <c r="F70" s="22" t="s">
        <v>14</v>
      </c>
      <c r="G70" s="23">
        <f>SUM(G63:G69)</f>
        <v>0</v>
      </c>
    </row>
    <row r="71" spans="1:7" ht="15.65" customHeight="1" x14ac:dyDescent="0.3">
      <c r="A71" s="24"/>
      <c r="B71" s="24"/>
      <c r="C71" s="24"/>
      <c r="D71" s="25"/>
    </row>
    <row r="72" spans="1:7" ht="15.65" customHeight="1" x14ac:dyDescent="0.3">
      <c r="A72" s="7" t="s">
        <v>30</v>
      </c>
    </row>
    <row r="73" spans="1:7" ht="15.65" customHeight="1" thickBot="1" x14ac:dyDescent="0.35">
      <c r="A73" s="1" t="s">
        <v>0</v>
      </c>
      <c r="B73" s="1" t="s">
        <v>1</v>
      </c>
      <c r="C73" s="1" t="s">
        <v>2</v>
      </c>
      <c r="D73" s="43" t="s">
        <v>3</v>
      </c>
      <c r="E73" s="2" t="s">
        <v>4</v>
      </c>
      <c r="F73" s="3" t="s">
        <v>5</v>
      </c>
      <c r="G73" s="3" t="s">
        <v>6</v>
      </c>
    </row>
    <row r="74" spans="1:7" ht="15.65" customHeight="1" thickTop="1" thickBot="1" x14ac:dyDescent="0.35">
      <c r="A74" s="16"/>
      <c r="B74" s="16"/>
      <c r="C74" s="16"/>
      <c r="D74" s="17"/>
      <c r="E74" s="18"/>
      <c r="F74" s="19"/>
      <c r="G74" s="19"/>
    </row>
    <row r="75" spans="1:7" ht="15.65" customHeight="1" thickTop="1" x14ac:dyDescent="0.3">
      <c r="A75" s="14"/>
      <c r="B75" s="14"/>
      <c r="C75" s="14"/>
      <c r="D75" s="20"/>
      <c r="E75" s="21"/>
      <c r="F75" s="22" t="s">
        <v>14</v>
      </c>
      <c r="G75" s="23">
        <f>SUM(G74:G74)</f>
        <v>0</v>
      </c>
    </row>
    <row r="76" spans="1:7" ht="15.65" customHeight="1" x14ac:dyDescent="0.3">
      <c r="A76" s="24"/>
      <c r="B76" s="24"/>
      <c r="C76" s="24"/>
      <c r="D76" s="25"/>
    </row>
    <row r="77" spans="1:7" ht="15.65" customHeight="1" x14ac:dyDescent="0.3">
      <c r="A77" s="7" t="s">
        <v>31</v>
      </c>
    </row>
    <row r="78" spans="1:7" ht="15.65" customHeight="1" thickBot="1" x14ac:dyDescent="0.35">
      <c r="A78" s="1" t="s">
        <v>0</v>
      </c>
      <c r="B78" s="1" t="s">
        <v>1</v>
      </c>
      <c r="C78" s="1" t="s">
        <v>2</v>
      </c>
      <c r="D78" s="43" t="s">
        <v>3</v>
      </c>
      <c r="E78" s="2" t="s">
        <v>4</v>
      </c>
      <c r="F78" s="3" t="s">
        <v>5</v>
      </c>
      <c r="G78" s="3" t="s">
        <v>6</v>
      </c>
    </row>
    <row r="79" spans="1:7" ht="15.65" customHeight="1" thickTop="1" x14ac:dyDescent="0.3">
      <c r="A79" s="47">
        <v>70901</v>
      </c>
      <c r="B79" s="10" t="s">
        <v>63</v>
      </c>
      <c r="C79" s="10"/>
      <c r="D79" s="45" t="s">
        <v>64</v>
      </c>
      <c r="E79" s="50">
        <v>1</v>
      </c>
      <c r="F79" s="46"/>
      <c r="G79" s="46"/>
    </row>
    <row r="80" spans="1:7" ht="15.65" customHeight="1" x14ac:dyDescent="0.3">
      <c r="A80" s="15">
        <v>70107</v>
      </c>
      <c r="B80" s="15" t="s">
        <v>46</v>
      </c>
      <c r="C80" s="15"/>
      <c r="D80" s="28" t="s">
        <v>23</v>
      </c>
      <c r="E80" s="49">
        <v>11</v>
      </c>
      <c r="F80" s="13"/>
      <c r="G80" s="13"/>
    </row>
    <row r="81" spans="1:8" ht="15.65" customHeight="1" x14ac:dyDescent="0.3">
      <c r="A81" s="15">
        <v>70108</v>
      </c>
      <c r="B81" s="15" t="s">
        <v>47</v>
      </c>
      <c r="C81" s="15"/>
      <c r="D81" s="28" t="s">
        <v>23</v>
      </c>
      <c r="E81" s="49">
        <v>5</v>
      </c>
      <c r="F81" s="13"/>
      <c r="G81" s="13"/>
    </row>
    <row r="82" spans="1:8" ht="15.65" customHeight="1" x14ac:dyDescent="0.3">
      <c r="A82" s="15">
        <v>70402</v>
      </c>
      <c r="B82" s="15" t="s">
        <v>81</v>
      </c>
      <c r="C82" s="15"/>
      <c r="D82" s="28" t="s">
        <v>21</v>
      </c>
      <c r="E82" s="49">
        <v>120</v>
      </c>
      <c r="F82" s="13"/>
      <c r="G82" s="13"/>
    </row>
    <row r="83" spans="1:8" ht="15.65" customHeight="1" x14ac:dyDescent="0.3">
      <c r="A83" s="15">
        <v>70405</v>
      </c>
      <c r="B83" s="15" t="s">
        <v>82</v>
      </c>
      <c r="C83" s="15"/>
      <c r="D83" s="28" t="s">
        <v>23</v>
      </c>
      <c r="E83" s="49">
        <v>2</v>
      </c>
      <c r="F83" s="13"/>
      <c r="G83" s="13"/>
    </row>
    <row r="84" spans="1:8" ht="15.65" customHeight="1" x14ac:dyDescent="0.3">
      <c r="A84" s="15">
        <v>70405</v>
      </c>
      <c r="B84" s="15" t="s">
        <v>83</v>
      </c>
      <c r="C84" s="15"/>
      <c r="D84" s="28" t="s">
        <v>23</v>
      </c>
      <c r="E84" s="49">
        <v>2</v>
      </c>
      <c r="F84" s="13"/>
      <c r="G84" s="13"/>
    </row>
    <row r="85" spans="1:8" ht="15.65" customHeight="1" x14ac:dyDescent="0.3">
      <c r="A85" s="15">
        <v>70416</v>
      </c>
      <c r="B85" s="15" t="s">
        <v>84</v>
      </c>
      <c r="C85" s="15"/>
      <c r="D85" s="28" t="s">
        <v>21</v>
      </c>
      <c r="E85" s="49">
        <v>65</v>
      </c>
      <c r="F85" s="13"/>
      <c r="G85" s="13"/>
    </row>
    <row r="86" spans="1:8" ht="15.65" customHeight="1" x14ac:dyDescent="0.3">
      <c r="A86" s="15">
        <v>70501</v>
      </c>
      <c r="B86" s="15" t="s">
        <v>85</v>
      </c>
      <c r="C86" s="15"/>
      <c r="D86" s="28" t="s">
        <v>18</v>
      </c>
      <c r="E86" s="49">
        <v>9</v>
      </c>
      <c r="F86" s="13"/>
      <c r="G86" s="13"/>
    </row>
    <row r="87" spans="1:8" ht="15.65" customHeight="1" x14ac:dyDescent="0.3">
      <c r="A87" s="15">
        <v>70502</v>
      </c>
      <c r="B87" s="15" t="s">
        <v>86</v>
      </c>
      <c r="C87" s="15"/>
      <c r="D87" s="28" t="s">
        <v>18</v>
      </c>
      <c r="E87" s="49">
        <v>6</v>
      </c>
      <c r="F87" s="13"/>
      <c r="G87" s="13"/>
    </row>
    <row r="88" spans="1:8" ht="15.65" customHeight="1" x14ac:dyDescent="0.3">
      <c r="A88" s="15">
        <v>70701</v>
      </c>
      <c r="B88" s="15" t="s">
        <v>57</v>
      </c>
      <c r="C88" s="15"/>
      <c r="D88" s="28" t="s">
        <v>18</v>
      </c>
      <c r="E88" s="49">
        <v>10</v>
      </c>
      <c r="F88" s="13"/>
      <c r="G88" s="13"/>
    </row>
    <row r="89" spans="1:8" ht="15.65" customHeight="1" thickBot="1" x14ac:dyDescent="0.35">
      <c r="A89" s="16"/>
      <c r="B89" s="16"/>
      <c r="C89" s="16"/>
      <c r="D89" s="17"/>
      <c r="E89" s="18"/>
      <c r="F89" s="19"/>
      <c r="G89" s="19"/>
    </row>
    <row r="90" spans="1:8" ht="15.65" customHeight="1" thickTop="1" x14ac:dyDescent="0.3">
      <c r="A90" s="14"/>
      <c r="B90" s="14"/>
      <c r="C90" s="14"/>
      <c r="D90" s="20"/>
      <c r="E90" s="21"/>
      <c r="F90" s="22" t="s">
        <v>14</v>
      </c>
      <c r="G90" s="23">
        <f>SUM(G79:G89)</f>
        <v>0</v>
      </c>
    </row>
    <row r="91" spans="1:8" ht="15.65" customHeight="1" x14ac:dyDescent="0.3">
      <c r="A91" s="24"/>
      <c r="B91" s="24"/>
      <c r="C91" s="24"/>
      <c r="D91" s="25"/>
    </row>
    <row r="92" spans="1:8" ht="15.65" customHeight="1" x14ac:dyDescent="0.3">
      <c r="A92" s="7" t="s">
        <v>32</v>
      </c>
    </row>
    <row r="93" spans="1:8" ht="15.65" customHeight="1" thickBot="1" x14ac:dyDescent="0.35">
      <c r="A93" s="1" t="s">
        <v>0</v>
      </c>
      <c r="B93" s="1" t="s">
        <v>1</v>
      </c>
      <c r="C93" s="1" t="s">
        <v>2</v>
      </c>
      <c r="D93" s="43" t="s">
        <v>3</v>
      </c>
      <c r="E93" s="2" t="s">
        <v>4</v>
      </c>
      <c r="F93" s="3" t="s">
        <v>5</v>
      </c>
      <c r="G93" s="3" t="s">
        <v>6</v>
      </c>
    </row>
    <row r="94" spans="1:8" ht="15.65" customHeight="1" thickTop="1" x14ac:dyDescent="0.3">
      <c r="A94" s="15">
        <v>80213</v>
      </c>
      <c r="B94" s="15" t="s">
        <v>58</v>
      </c>
      <c r="C94" s="15"/>
      <c r="D94" s="28" t="s">
        <v>21</v>
      </c>
      <c r="E94" s="49">
        <v>575</v>
      </c>
      <c r="F94" s="13"/>
      <c r="G94" s="13"/>
      <c r="H94" s="4" t="s">
        <v>113</v>
      </c>
    </row>
    <row r="95" spans="1:8" ht="26.5" thickBot="1" x14ac:dyDescent="0.35">
      <c r="A95" s="16"/>
      <c r="B95" s="16" t="s">
        <v>112</v>
      </c>
      <c r="C95" s="16"/>
      <c r="D95" s="17" t="s">
        <v>64</v>
      </c>
      <c r="E95" s="49">
        <v>1</v>
      </c>
      <c r="F95" s="19"/>
      <c r="G95" s="19"/>
    </row>
    <row r="96" spans="1:8" ht="15.65" customHeight="1" thickTop="1" x14ac:dyDescent="0.3">
      <c r="A96" s="14"/>
      <c r="B96" s="14"/>
      <c r="C96" s="14"/>
      <c r="D96" s="20"/>
      <c r="E96" s="21"/>
      <c r="F96" s="22" t="s">
        <v>14</v>
      </c>
      <c r="G96" s="23">
        <f>SUM(G94:G95)</f>
        <v>0</v>
      </c>
    </row>
    <row r="97" spans="1:7" ht="15.65" customHeight="1" x14ac:dyDescent="0.3">
      <c r="A97" s="24"/>
      <c r="B97" s="24"/>
      <c r="C97" s="24"/>
      <c r="D97" s="25"/>
      <c r="F97" s="29"/>
      <c r="G97" s="30"/>
    </row>
    <row r="98" spans="1:7" ht="15.65" customHeight="1" x14ac:dyDescent="0.3">
      <c r="A98" s="7" t="s">
        <v>33</v>
      </c>
    </row>
    <row r="99" spans="1:7" ht="29.5" customHeight="1" thickBot="1" x14ac:dyDescent="0.35">
      <c r="A99" s="1" t="s">
        <v>0</v>
      </c>
      <c r="B99" s="1" t="s">
        <v>1</v>
      </c>
      <c r="C99" s="1" t="s">
        <v>2</v>
      </c>
      <c r="D99" s="43" t="s">
        <v>3</v>
      </c>
      <c r="E99" s="2" t="s">
        <v>4</v>
      </c>
      <c r="F99" s="3" t="s">
        <v>5</v>
      </c>
      <c r="G99" s="3" t="s">
        <v>6</v>
      </c>
    </row>
    <row r="100" spans="1:7" ht="29.5" customHeight="1" thickTop="1" x14ac:dyDescent="0.3">
      <c r="A100" s="14">
        <v>90201</v>
      </c>
      <c r="B100" s="14" t="s">
        <v>34</v>
      </c>
      <c r="C100" s="14"/>
      <c r="D100" s="20" t="s">
        <v>17</v>
      </c>
      <c r="E100" s="54">
        <f>10150-6340-E57-E38-E39</f>
        <v>3325.8</v>
      </c>
      <c r="F100" s="26"/>
      <c r="G100" s="26"/>
    </row>
    <row r="101" spans="1:7" ht="29.5" customHeight="1" x14ac:dyDescent="0.3">
      <c r="A101" s="14">
        <v>90302</v>
      </c>
      <c r="B101" s="14" t="s">
        <v>70</v>
      </c>
      <c r="C101" s="14"/>
      <c r="D101" s="20" t="s">
        <v>18</v>
      </c>
      <c r="E101" s="49">
        <f>38+3</f>
        <v>41</v>
      </c>
      <c r="F101" s="26"/>
      <c r="G101" s="26"/>
    </row>
    <row r="102" spans="1:7" ht="15.65" customHeight="1" x14ac:dyDescent="0.3">
      <c r="A102" s="15">
        <v>90501</v>
      </c>
      <c r="B102" s="27" t="s">
        <v>90</v>
      </c>
      <c r="C102" s="27"/>
      <c r="D102" s="28" t="s">
        <v>18</v>
      </c>
      <c r="E102" s="49">
        <f>3+3</f>
        <v>6</v>
      </c>
      <c r="F102" s="13"/>
      <c r="G102" s="13"/>
    </row>
    <row r="103" spans="1:7" ht="15.65" customHeight="1" x14ac:dyDescent="0.3">
      <c r="A103" s="15">
        <v>93001</v>
      </c>
      <c r="B103" s="15" t="s">
        <v>59</v>
      </c>
      <c r="C103" s="15"/>
      <c r="D103" s="28" t="s">
        <v>18</v>
      </c>
      <c r="E103" s="49">
        <v>4</v>
      </c>
      <c r="F103" s="13"/>
      <c r="G103" s="13"/>
    </row>
    <row r="104" spans="1:7" ht="15.65" customHeight="1" x14ac:dyDescent="0.3">
      <c r="A104" s="15">
        <v>93003</v>
      </c>
      <c r="B104" s="15" t="s">
        <v>60</v>
      </c>
      <c r="C104" s="15"/>
      <c r="D104" s="28" t="s">
        <v>18</v>
      </c>
      <c r="E104" s="49">
        <v>4</v>
      </c>
      <c r="F104" s="13"/>
      <c r="G104" s="13"/>
    </row>
    <row r="105" spans="1:7" ht="15.65" customHeight="1" x14ac:dyDescent="0.3">
      <c r="A105" s="15"/>
      <c r="B105" s="15" t="s">
        <v>101</v>
      </c>
      <c r="C105" s="15"/>
      <c r="D105" s="28" t="s">
        <v>18</v>
      </c>
      <c r="E105" s="49">
        <v>1</v>
      </c>
      <c r="F105" s="13"/>
      <c r="G105" s="13"/>
    </row>
    <row r="106" spans="1:7" ht="15.65" customHeight="1" thickBot="1" x14ac:dyDescent="0.35">
      <c r="A106" s="39"/>
      <c r="B106" s="39"/>
      <c r="C106" s="39"/>
      <c r="D106" s="40"/>
      <c r="E106" s="48"/>
      <c r="F106" s="41"/>
      <c r="G106" s="41"/>
    </row>
    <row r="107" spans="1:7" ht="15.65" customHeight="1" thickTop="1" x14ac:dyDescent="0.3">
      <c r="A107" s="14"/>
      <c r="B107" s="14"/>
      <c r="C107" s="14"/>
      <c r="D107" s="20"/>
      <c r="E107" s="21"/>
      <c r="F107" s="22" t="s">
        <v>14</v>
      </c>
      <c r="G107" s="23">
        <f>SUM(G100:G106)</f>
        <v>0</v>
      </c>
    </row>
    <row r="108" spans="1:7" ht="15.65" customHeight="1" x14ac:dyDescent="0.3"/>
    <row r="109" spans="1:7" ht="15.65" customHeight="1" x14ac:dyDescent="0.3">
      <c r="A109" s="60" t="s">
        <v>35</v>
      </c>
      <c r="B109" s="60"/>
      <c r="C109" s="60"/>
      <c r="D109" s="60"/>
      <c r="E109" s="60"/>
      <c r="F109" s="33"/>
      <c r="G109" s="34"/>
    </row>
    <row r="110" spans="1:7" ht="15.65" customHeight="1" x14ac:dyDescent="0.3">
      <c r="A110" s="35"/>
      <c r="B110" s="36"/>
      <c r="C110" s="36"/>
      <c r="D110" s="44"/>
      <c r="E110" s="37"/>
      <c r="F110" s="33"/>
      <c r="G110" s="34"/>
    </row>
    <row r="111" spans="1:7" ht="15.65" customHeight="1" x14ac:dyDescent="0.3">
      <c r="A111" s="58" t="s">
        <v>36</v>
      </c>
      <c r="B111" s="58"/>
      <c r="C111" s="58"/>
      <c r="D111" s="58"/>
      <c r="E111" s="58"/>
      <c r="F111" s="57">
        <f>G16</f>
        <v>0</v>
      </c>
      <c r="G111" s="57"/>
    </row>
    <row r="112" spans="1:7" ht="15.65" customHeight="1" x14ac:dyDescent="0.3">
      <c r="A112" s="58" t="s">
        <v>37</v>
      </c>
      <c r="B112" s="58"/>
      <c r="C112" s="58"/>
      <c r="D112" s="58"/>
      <c r="E112" s="58"/>
      <c r="F112" s="57">
        <f>G27</f>
        <v>0</v>
      </c>
      <c r="G112" s="57"/>
    </row>
    <row r="113" spans="1:7" ht="15.65" customHeight="1" x14ac:dyDescent="0.3">
      <c r="A113" s="58" t="s">
        <v>38</v>
      </c>
      <c r="B113" s="58"/>
      <c r="C113" s="58"/>
      <c r="D113" s="58"/>
      <c r="E113" s="58"/>
      <c r="F113" s="57">
        <f>F20</f>
        <v>0</v>
      </c>
      <c r="G113" s="57"/>
    </row>
    <row r="114" spans="1:7" ht="15.65" customHeight="1" x14ac:dyDescent="0.3">
      <c r="A114" s="58" t="s">
        <v>39</v>
      </c>
      <c r="B114" s="58"/>
      <c r="C114" s="58"/>
      <c r="D114" s="58"/>
      <c r="E114" s="58"/>
      <c r="F114" s="57">
        <f>G59</f>
        <v>0</v>
      </c>
      <c r="G114" s="57"/>
    </row>
    <row r="115" spans="1:7" ht="15.65" customHeight="1" x14ac:dyDescent="0.3">
      <c r="A115" s="58" t="s">
        <v>40</v>
      </c>
      <c r="B115" s="58"/>
      <c r="C115" s="58"/>
      <c r="D115" s="58"/>
      <c r="E115" s="58"/>
      <c r="F115" s="57">
        <f>G70</f>
        <v>0</v>
      </c>
      <c r="G115" s="57"/>
    </row>
    <row r="116" spans="1:7" ht="15.65" customHeight="1" x14ac:dyDescent="0.3">
      <c r="A116" s="58" t="s">
        <v>41</v>
      </c>
      <c r="B116" s="58"/>
      <c r="C116" s="58"/>
      <c r="D116" s="58"/>
      <c r="E116" s="58"/>
      <c r="F116" s="57">
        <f>G75</f>
        <v>0</v>
      </c>
      <c r="G116" s="57"/>
    </row>
    <row r="117" spans="1:7" ht="15.65" customHeight="1" x14ac:dyDescent="0.3">
      <c r="A117" s="58" t="s">
        <v>42</v>
      </c>
      <c r="B117" s="58"/>
      <c r="C117" s="58"/>
      <c r="D117" s="58"/>
      <c r="E117" s="58"/>
      <c r="F117" s="57">
        <f>G90</f>
        <v>0</v>
      </c>
      <c r="G117" s="57"/>
    </row>
    <row r="118" spans="1:7" ht="15.65" customHeight="1" x14ac:dyDescent="0.3">
      <c r="A118" s="58" t="s">
        <v>43</v>
      </c>
      <c r="B118" s="58"/>
      <c r="C118" s="58"/>
      <c r="D118" s="58"/>
      <c r="E118" s="58"/>
      <c r="F118" s="57">
        <f>G96</f>
        <v>0</v>
      </c>
      <c r="G118" s="57"/>
    </row>
    <row r="119" spans="1:7" ht="15.65" customHeight="1" x14ac:dyDescent="0.3">
      <c r="A119" s="58" t="s">
        <v>44</v>
      </c>
      <c r="B119" s="58"/>
      <c r="C119" s="58"/>
      <c r="D119" s="58"/>
      <c r="E119" s="58"/>
      <c r="F119" s="57">
        <f>G107</f>
        <v>0</v>
      </c>
      <c r="G119" s="57"/>
    </row>
    <row r="120" spans="1:7" ht="15.65" customHeight="1" x14ac:dyDescent="0.3">
      <c r="A120" s="35"/>
      <c r="B120" s="36"/>
      <c r="C120" s="36"/>
      <c r="D120" s="44"/>
      <c r="E120" s="37"/>
      <c r="F120" s="38"/>
      <c r="G120" s="34"/>
    </row>
    <row r="121" spans="1:7" ht="13" customHeight="1" x14ac:dyDescent="0.3">
      <c r="A121" s="35"/>
      <c r="B121" s="36"/>
      <c r="C121" s="59" t="s">
        <v>45</v>
      </c>
      <c r="D121" s="59"/>
      <c r="E121" s="59"/>
      <c r="F121" s="57">
        <f>ROUND(SUM(F111:G120),2)</f>
        <v>0</v>
      </c>
      <c r="G121" s="57"/>
    </row>
    <row r="122" spans="1:7" x14ac:dyDescent="0.3">
      <c r="A122" s="35"/>
      <c r="B122" s="36"/>
      <c r="C122" s="56" t="s">
        <v>114</v>
      </c>
      <c r="D122" s="56"/>
      <c r="E122" s="56"/>
      <c r="F122" s="57">
        <f>F121*0.1</f>
        <v>0</v>
      </c>
      <c r="G122" s="57"/>
    </row>
    <row r="123" spans="1:7" ht="13" customHeight="1" x14ac:dyDescent="0.3">
      <c r="A123" s="35"/>
      <c r="B123" s="36"/>
      <c r="C123" s="56" t="s">
        <v>115</v>
      </c>
      <c r="D123" s="56"/>
      <c r="E123" s="56"/>
      <c r="F123" s="57">
        <f>F121+F122</f>
        <v>0</v>
      </c>
      <c r="G123" s="57"/>
    </row>
    <row r="124" spans="1:7" x14ac:dyDescent="0.3">
      <c r="B124" s="4" t="s">
        <v>76</v>
      </c>
      <c r="C124" s="56" t="s">
        <v>116</v>
      </c>
      <c r="D124" s="56"/>
      <c r="E124" s="56"/>
      <c r="F124" s="57">
        <f>F123*0.24</f>
        <v>0</v>
      </c>
      <c r="G124" s="57"/>
    </row>
    <row r="125" spans="1:7" x14ac:dyDescent="0.3">
      <c r="C125" s="56" t="s">
        <v>117</v>
      </c>
      <c r="D125" s="56"/>
      <c r="E125" s="56"/>
      <c r="F125" s="57">
        <f>F124+F123</f>
        <v>0</v>
      </c>
      <c r="G125" s="57"/>
    </row>
  </sheetData>
  <mergeCells count="29">
    <mergeCell ref="A109:E109"/>
    <mergeCell ref="A111:E111"/>
    <mergeCell ref="F111:G111"/>
    <mergeCell ref="A112:E112"/>
    <mergeCell ref="F112:G112"/>
    <mergeCell ref="A113:E113"/>
    <mergeCell ref="F113:G113"/>
    <mergeCell ref="A114:E114"/>
    <mergeCell ref="F114:G114"/>
    <mergeCell ref="A115:E115"/>
    <mergeCell ref="F115:G115"/>
    <mergeCell ref="A119:E119"/>
    <mergeCell ref="F119:G119"/>
    <mergeCell ref="C121:E121"/>
    <mergeCell ref="F121:G121"/>
    <mergeCell ref="A116:E116"/>
    <mergeCell ref="F116:G116"/>
    <mergeCell ref="A117:E117"/>
    <mergeCell ref="F117:G117"/>
    <mergeCell ref="A118:E118"/>
    <mergeCell ref="F118:G118"/>
    <mergeCell ref="C124:E124"/>
    <mergeCell ref="F124:G124"/>
    <mergeCell ref="C125:E125"/>
    <mergeCell ref="F125:G125"/>
    <mergeCell ref="C122:E122"/>
    <mergeCell ref="F122:G122"/>
    <mergeCell ref="C123:E123"/>
    <mergeCell ref="F123:G123"/>
  </mergeCells>
  <pageMargins left="0.7" right="0.7" top="0.75" bottom="0.75" header="0.3" footer="0.3"/>
  <pageSetup paperSize="9" scale="34" fitToWidth="0" orientation="portrait" r:id="rId1"/>
  <headerFooter>
    <oddHeader xml:space="preserve">&amp;LInfreks OÜ
Töö nr. 19965
Sindi-Urumarja jalg- ja jagrattatee põhiprojekt 
05.08.2025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2025-08-08T11:11:07Z</dcterms:modified>
</cp:coreProperties>
</file>