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/>
  <mc:AlternateContent xmlns:mc="http://schemas.openxmlformats.org/markup-compatibility/2006">
    <mc:Choice Requires="x15">
      <x15ac:absPath xmlns:x15ac="http://schemas.microsoft.com/office/spreadsheetml/2010/11/ac" url="https://taiee.sharepoint.com/sites/RITAToitumine/Shared Documents/General/Lisatingimused/"/>
    </mc:Choice>
  </mc:AlternateContent>
  <xr:revisionPtr revIDLastSave="183" documentId="8_{9CC23665-8331-406D-A186-754BFA5F6539}" xr6:coauthVersionLast="47" xr6:coauthVersionMax="47" xr10:uidLastSave="{805B287C-7A79-423E-A829-777E78A76D79}"/>
  <bookViews>
    <workbookView xWindow="57480" yWindow="-120" windowWidth="29040" windowHeight="15720" tabRatio="948" firstSheet="2" activeTab="2" xr2:uid="{00000000-000D-0000-FFFF-FFFF00000000}"/>
  </bookViews>
  <sheets>
    <sheet name="Eelarve" sheetId="9" r:id="rId1"/>
    <sheet name="TAI" sheetId="1" r:id="rId2"/>
    <sheet name="TÜ" sheetId="1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3" i="17"/>
  <c r="D13" i="17"/>
  <c r="C13" i="17"/>
  <c r="B13" i="17"/>
  <c r="F10" i="17"/>
  <c r="F9" i="17"/>
  <c r="F15" i="17"/>
  <c r="F13" i="17"/>
  <c r="F7" i="17"/>
  <c r="F11" i="9"/>
  <c r="F10" i="9"/>
  <c r="F13" i="1"/>
  <c r="F12" i="1"/>
  <c r="F7" i="1"/>
  <c r="F9" i="1"/>
  <c r="E15" i="1"/>
  <c r="E14" i="9" s="1"/>
  <c r="D15" i="1"/>
  <c r="D14" i="9" s="1"/>
  <c r="C15" i="1"/>
  <c r="C14" i="9" s="1"/>
  <c r="B11" i="9"/>
  <c r="C6" i="9"/>
  <c r="E12" i="9"/>
  <c r="E11" i="9"/>
  <c r="E10" i="9"/>
  <c r="E9" i="9"/>
  <c r="E8" i="9"/>
  <c r="E6" i="9"/>
  <c r="D12" i="9"/>
  <c r="D11" i="9"/>
  <c r="D10" i="9"/>
  <c r="D9" i="9"/>
  <c r="D8" i="9"/>
  <c r="D6" i="9"/>
  <c r="C12" i="9"/>
  <c r="C11" i="9"/>
  <c r="C10" i="9"/>
  <c r="C9" i="9"/>
  <c r="C8" i="9"/>
  <c r="B12" i="9"/>
  <c r="B10" i="9"/>
  <c r="B9" i="9"/>
  <c r="B8" i="9"/>
  <c r="B6" i="9"/>
  <c r="F15" i="1" l="1"/>
  <c r="F8" i="9"/>
  <c r="F9" i="9"/>
  <c r="F6" i="9"/>
  <c r="F12" i="9"/>
  <c r="B15" i="1"/>
  <c r="B14" i="9" l="1"/>
  <c r="F14" i="9" s="1"/>
  <c r="E16" i="17"/>
  <c r="D16" i="17"/>
  <c r="C16" i="17"/>
  <c r="B16" i="17"/>
  <c r="E16" i="1"/>
  <c r="D16" i="1"/>
  <c r="D17" i="1" s="1"/>
  <c r="D18" i="1" s="1"/>
  <c r="C16" i="1"/>
  <c r="C17" i="1" s="1"/>
  <c r="C18" i="1" s="1"/>
  <c r="B16" i="1"/>
  <c r="E17" i="17" l="1"/>
  <c r="E18" i="17" s="1"/>
  <c r="D17" i="17"/>
  <c r="D18" i="17" s="1"/>
  <c r="C17" i="17"/>
  <c r="C18" i="17" s="1"/>
  <c r="F16" i="17"/>
  <c r="B17" i="17"/>
  <c r="E17" i="1"/>
  <c r="F16" i="1"/>
  <c r="B17" i="1"/>
  <c r="B18" i="1" s="1"/>
  <c r="E15" i="9"/>
  <c r="C15" i="9"/>
  <c r="D15" i="9"/>
  <c r="B15" i="9"/>
  <c r="F17" i="17" l="1"/>
  <c r="B18" i="17"/>
  <c r="F18" i="17"/>
  <c r="F15" i="9"/>
  <c r="B16" i="9"/>
  <c r="D16" i="9"/>
  <c r="D17" i="9" s="1"/>
  <c r="C16" i="9"/>
  <c r="C17" i="9" s="1"/>
  <c r="E16" i="9"/>
  <c r="E17" i="9" s="1"/>
  <c r="E18" i="1"/>
  <c r="F17" i="1"/>
  <c r="F18" i="1" s="1"/>
  <c r="F16" i="9" l="1"/>
  <c r="F17" i="9" s="1"/>
  <c r="B17" i="9"/>
</calcChain>
</file>

<file path=xl/sharedStrings.xml><?xml version="1.0" encoding="utf-8"?>
<sst xmlns="http://schemas.openxmlformats.org/spreadsheetml/2006/main" count="86" uniqueCount="35">
  <si>
    <t>Kogusumma</t>
  </si>
  <si>
    <t>I aasta</t>
  </si>
  <si>
    <t>II aasta</t>
  </si>
  <si>
    <t>III aasta</t>
  </si>
  <si>
    <t>Summa</t>
  </si>
  <si>
    <t>1 periood</t>
  </si>
  <si>
    <t>2 periood</t>
  </si>
  <si>
    <t>3 periood</t>
  </si>
  <si>
    <t>4 periood</t>
  </si>
  <si>
    <t>01.10.2025-31.03.2026</t>
  </si>
  <si>
    <t>01.04.2026-30.09.2026</t>
  </si>
  <si>
    <t>01.10.2026-31.03.2027</t>
  </si>
  <si>
    <t>01.04.2027-30.09.2027</t>
  </si>
  <si>
    <t>Personalikulud:</t>
  </si>
  <si>
    <t>Töötajate töötasud koos kõigi riiklike maksudega, maksetega ja seadusest tulenevate hüvitistega</t>
  </si>
  <si>
    <t>Muud kulud:</t>
  </si>
  <si>
    <t>Lähetused: majutuskulud, sõidukulud, päevarahad</t>
  </si>
  <si>
    <t>Ürituste korraldamine ja teavituskulud</t>
  </si>
  <si>
    <t>Aparatuur ja/või seadmete kulu</t>
  </si>
  <si>
    <t>Alltöövõtt</t>
  </si>
  <si>
    <t>Kaudsed kulud:</t>
  </si>
  <si>
    <t xml:space="preserve">Üldkulu </t>
  </si>
  <si>
    <t>Kokku</t>
  </si>
  <si>
    <t>Käibemaks</t>
  </si>
  <si>
    <t>Kulud kokku:</t>
  </si>
  <si>
    <t>Tervise Arengu Instituut</t>
  </si>
  <si>
    <r>
      <rPr>
        <b/>
        <sz val="11"/>
        <color theme="1"/>
        <rFont val="Calibri"/>
        <family val="2"/>
        <charset val="186"/>
        <scheme val="minor"/>
      </rPr>
      <t>Eha Nurk</t>
    </r>
    <r>
      <rPr>
        <sz val="11"/>
        <color theme="1"/>
        <rFont val="Calibri"/>
        <family val="2"/>
        <charset val="186"/>
        <scheme val="minor"/>
      </rPr>
      <t xml:space="preserve"> - konsortsiumi juht, </t>
    </r>
    <r>
      <rPr>
        <b/>
        <sz val="11"/>
        <color theme="1"/>
        <rFont val="Calibri"/>
        <family val="2"/>
        <charset val="186"/>
        <scheme val="minor"/>
      </rPr>
      <t>Mari-Eva Ahja</t>
    </r>
    <r>
      <rPr>
        <sz val="11"/>
        <color theme="1"/>
        <rFont val="Calibri"/>
        <family val="2"/>
        <charset val="186"/>
        <scheme val="minor"/>
      </rPr>
      <t xml:space="preserve"> projektijuht (projekti üldine haldus ja RTU haldus)
RTU meeskond: </t>
    </r>
    <r>
      <rPr>
        <b/>
        <sz val="11"/>
        <color theme="1"/>
        <rFont val="Calibri"/>
        <family val="2"/>
        <charset val="186"/>
        <scheme val="minor"/>
      </rPr>
      <t>Maarja Kukk</t>
    </r>
    <r>
      <rPr>
        <sz val="11"/>
        <color theme="1"/>
        <rFont val="Calibri"/>
        <family val="2"/>
        <charset val="186"/>
        <scheme val="minor"/>
      </rPr>
      <t xml:space="preserve"> - RTU metoodika, ettevalmistamine ja andmetöötlus (valimi koostamine ja jälgimine, andmete kvaliteedi kontroll, andmete puhastamine ja analüüsiks ettevalmistamine, andmeanalüüs, tulemuste tõlgendamine).
</t>
    </r>
    <r>
      <rPr>
        <b/>
        <sz val="11"/>
        <color theme="1"/>
        <rFont val="Calibri"/>
        <family val="2"/>
        <charset val="186"/>
        <scheme val="minor"/>
      </rPr>
      <t xml:space="preserve">Analüütik </t>
    </r>
    <r>
      <rPr>
        <sz val="11"/>
        <color theme="1"/>
        <rFont val="Calibri"/>
        <family val="2"/>
        <charset val="186"/>
        <scheme val="minor"/>
      </rPr>
      <t xml:space="preserve">- andmete puhastamine ja analüüsiks ettevalmistamine, andmeanalüüs, tulemuste tõlgendamine.
</t>
    </r>
    <r>
      <rPr>
        <b/>
        <sz val="11"/>
        <color theme="1"/>
        <rFont val="Calibri"/>
        <family val="2"/>
        <charset val="186"/>
        <scheme val="minor"/>
      </rPr>
      <t xml:space="preserve">Marge Saamel </t>
    </r>
    <r>
      <rPr>
        <sz val="11"/>
        <color theme="1"/>
        <rFont val="Calibri"/>
        <family val="2"/>
        <charset val="186"/>
        <scheme val="minor"/>
      </rPr>
      <t xml:space="preserve">- Nutridata küsitlusplatvorm; uuringu ettevalmistamine: metoodika ja uuringumaterjalide täiendamine, juhendite koostamine, küsitlejate koolitamine, juhendamine ja järelvalve; andmekorje jooksev koordineerimine, valimi haldus ja värbamise koordineerimine; toidupäevikute täiendav kontroll, tagasisidelehtede koostamine ja saatmine; tulemuste kirjeldamine, tõlgendamine ja visualiseerimine.
</t>
    </r>
    <r>
      <rPr>
        <b/>
        <sz val="11"/>
        <color theme="1"/>
        <rFont val="Calibri"/>
        <family val="2"/>
        <charset val="186"/>
        <scheme val="minor"/>
      </rPr>
      <t>Merike Lauri</t>
    </r>
    <r>
      <rPr>
        <sz val="11"/>
        <color theme="1"/>
        <rFont val="Calibri"/>
        <family val="2"/>
        <charset val="186"/>
        <scheme val="minor"/>
      </rPr>
      <t xml:space="preserve"> - küsitlejate koolitamine, juhendamine ja järelvalve, andmekorje jooksev koordineerimine, toidupäevikute täiendav kontroll.
</t>
    </r>
    <r>
      <rPr>
        <b/>
        <sz val="11"/>
        <color theme="1"/>
        <rFont val="Calibri"/>
        <family val="2"/>
        <charset val="186"/>
        <scheme val="minor"/>
      </rPr>
      <t xml:space="preserve">Heidi Roos, Kaari Kask ja täiendav spetsialist </t>
    </r>
    <r>
      <rPr>
        <sz val="11"/>
        <color theme="1"/>
        <rFont val="Calibri"/>
        <family val="2"/>
        <charset val="186"/>
        <scheme val="minor"/>
      </rPr>
      <t xml:space="preserve">- FoodEx2 kodeerimine; triipkoodiga skaneeritud toiduprofiilide täitmine ja toidupäevikusse sisestatud toidulisandite profiilide täitmine toidu koostise andmebaasis.
</t>
    </r>
    <r>
      <rPr>
        <b/>
        <sz val="11"/>
        <color theme="1"/>
        <rFont val="Calibri"/>
        <family val="2"/>
        <charset val="186"/>
        <scheme val="minor"/>
      </rPr>
      <t>Tiiu Vahtramäe</t>
    </r>
    <r>
      <rPr>
        <sz val="11"/>
        <color theme="1"/>
        <rFont val="Calibri"/>
        <family val="2"/>
        <charset val="186"/>
        <scheme val="minor"/>
      </rPr>
      <t xml:space="preserve"> - paberil täidetud küsitluste ja uuringuvormide sisestamine uuringu andmebaasi.
</t>
    </r>
    <r>
      <rPr>
        <b/>
        <sz val="11"/>
        <color theme="1"/>
        <rFont val="Calibri"/>
        <family val="2"/>
        <charset val="186"/>
        <scheme val="minor"/>
      </rPr>
      <t>Küsitlejad</t>
    </r>
    <r>
      <rPr>
        <sz val="11"/>
        <color theme="1"/>
        <rFont val="Calibri"/>
        <family val="2"/>
        <charset val="186"/>
        <scheme val="minor"/>
      </rPr>
      <t xml:space="preserve"> (vähemalt 4) - osalejate värbamine, juhendamine, toidupäevikute esmane kontroll ja vajaduselt intervjuude läbiviimine.
</t>
    </r>
    <r>
      <rPr>
        <b/>
        <sz val="11"/>
        <color theme="1"/>
        <rFont val="Calibri"/>
        <family val="2"/>
        <charset val="186"/>
        <scheme val="minor"/>
      </rPr>
      <t>Küsitlejate tugi, osalejate telefonitugi</t>
    </r>
    <r>
      <rPr>
        <sz val="11"/>
        <color theme="1"/>
        <rFont val="Calibri"/>
        <family val="2"/>
        <charset val="186"/>
        <scheme val="minor"/>
      </rPr>
      <t>.</t>
    </r>
  </si>
  <si>
    <t>Rahvastiku toitumisuuringute intervjuud, tulemuste tutvustamise üritustel osalemine</t>
  </si>
  <si>
    <t>Rahvastiku toitumise uuringu värbamiskampaania. Projekti erinevate tegevuste tulemuste tutvustamine ja levitamine</t>
  </si>
  <si>
    <t>Hange rahavastiku toitumise uuringus osalejate värbamiseks</t>
  </si>
  <si>
    <t>Productinfo24 kuutasud (teenus on seotud toidupäeviku täitmisega triipkoodide abil ja sõltub igakuiselt kasutatud triipkoodide arvust); pildiatlase uuendamine, paberküsimustike, toidupäevikute ja nõusolekuvormide trükikulud; postiteenus; küsitlejate telefonide SIM-kaardid ja arvutid</t>
  </si>
  <si>
    <t>Tartu Ülikool</t>
  </si>
  <si>
    <r>
      <rPr>
        <b/>
        <sz val="11"/>
        <color rgb="FF000000"/>
        <rFont val="Calibri"/>
        <scheme val="minor"/>
      </rPr>
      <t>Kristian Pentus</t>
    </r>
    <r>
      <rPr>
        <sz val="11"/>
        <color rgb="FF000000"/>
        <rFont val="Calibri"/>
        <scheme val="minor"/>
      </rPr>
      <t xml:space="preserve"> projekti TÜ poolne juht ja koordinaator, NutriScore uuringu läbiviimise juhtimine, andmeanalüüs ja järeldused. Eetikaloa taotlemine ja sellest tulenevate reeglite rakendamine. </t>
    </r>
    <r>
      <rPr>
        <b/>
        <sz val="11"/>
        <color rgb="FF000000"/>
        <rFont val="Calibri"/>
        <scheme val="minor"/>
      </rPr>
      <t xml:space="preserve">Karolin Ossip </t>
    </r>
    <r>
      <rPr>
        <sz val="11"/>
        <color rgb="FF000000"/>
        <rFont val="Calibri"/>
        <scheme val="minor"/>
      </rPr>
      <t xml:space="preserve">mobiilsete pilgujälgimise katsete läbiviimine laboris ja katsetesse kaasatud magistrantide ja labori praktikantide töö haldamine. </t>
    </r>
    <r>
      <rPr>
        <b/>
        <sz val="11"/>
        <color rgb="FF000000"/>
        <rFont val="Calibri"/>
        <scheme val="minor"/>
      </rPr>
      <t xml:space="preserve">Kerli Ploom </t>
    </r>
    <r>
      <rPr>
        <sz val="11"/>
        <color rgb="FF000000"/>
        <rFont val="Calibri"/>
        <scheme val="minor"/>
      </rPr>
      <t xml:space="preserve">NutriScore uuringu tulemuste kirjutamine, katsete läbiviiimine ja disain. </t>
    </r>
    <r>
      <rPr>
        <b/>
        <sz val="11"/>
        <color rgb="FF000000"/>
        <rFont val="Calibri"/>
        <scheme val="minor"/>
      </rPr>
      <t xml:space="preserve">Tanel Mehine </t>
    </r>
    <r>
      <rPr>
        <sz val="11"/>
        <color rgb="FF000000"/>
        <rFont val="Calibri"/>
        <scheme val="minor"/>
      </rPr>
      <t xml:space="preserve">NutriScore mobiilsete ja pilgujälgimise katsete tulemuste ühildamine ja järelduste koostamine.
</t>
    </r>
    <r>
      <rPr>
        <b/>
        <sz val="11"/>
        <color rgb="FF000000"/>
        <rFont val="Calibri"/>
        <scheme val="minor"/>
      </rPr>
      <t>Andres Võrk</t>
    </r>
    <r>
      <rPr>
        <sz val="11"/>
        <color rgb="FF000000"/>
        <rFont val="Calibri"/>
        <scheme val="minor"/>
      </rPr>
      <t xml:space="preserve"> ja TÜ majandusteaduskonna magistrandid või doktorandid - kliendiandmete päringud kaubandusketile, päringuandmete töötlemine ja andmeanalüüs, hinnaelastsuste hindamine kliendikaardi andmete põhjal, maksupoliitika mõju simuleerimine hinnaelastuste põhjal, toidupüramiidi koondamine kaubandusketi andmete põhjal,  tulemuste raportina vormistamine.
</t>
    </r>
    <r>
      <rPr>
        <b/>
        <sz val="11"/>
        <color rgb="FF000000"/>
        <rFont val="Calibri"/>
        <scheme val="minor"/>
      </rPr>
      <t>Uku Vainik</t>
    </r>
    <r>
      <rPr>
        <sz val="11"/>
        <color rgb="FF000000"/>
        <rFont val="Calibri"/>
        <scheme val="minor"/>
      </rPr>
      <t xml:space="preserve"> - koos Andres Võrkiga magistrantide ja doktorantide juhendamine kliendiandmete analüüsil. Terviseindeksite ja toidupüramiidi metoodika kohandamine kliendiandmetele, raportite vormistamine. Koos Kristian Pentusega katsedisainide arutamine. </t>
    </r>
  </si>
  <si>
    <t>Seminarid tulemuste tutvustamiseks</t>
  </si>
  <si>
    <t>Andmete töötlemiseks vajalike litsentside soetamine, valimi värbamine, katses osalejate värbamine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</si>
</sst>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4" tint="-0.499984740745262"/>
      <name val="Calibri"/>
      <family val="2"/>
      <charset val="186"/>
      <scheme val="minor"/>
    </font>
    <font>
      <sz val="18"/>
      <color theme="4" tint="-0.499984740745262"/>
      <name val="Calibri"/>
      <family val="2"/>
      <charset val="186"/>
      <scheme val="minor"/>
    </font>
    <font>
      <b/>
      <sz val="12"/>
      <color theme="4" tint="-0.499984740745262"/>
      <name val="Calibri"/>
      <family val="2"/>
      <charset val="186"/>
      <scheme val="minor"/>
    </font>
    <font>
      <b/>
      <sz val="18"/>
      <color theme="4" tint="-0.499984740745262"/>
      <name val="Calibri"/>
      <family val="2"/>
      <charset val="186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4" tint="-0.49998474074526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2" fontId="0" fillId="2" borderId="6" xfId="0" applyNumberFormat="1" applyFill="1" applyBorder="1"/>
    <xf numFmtId="2" fontId="0" fillId="2" borderId="1" xfId="0" applyNumberFormat="1" applyFill="1" applyBorder="1"/>
    <xf numFmtId="2" fontId="0" fillId="2" borderId="12" xfId="0" applyNumberFormat="1" applyFill="1" applyBorder="1"/>
    <xf numFmtId="0" fontId="0" fillId="0" borderId="5" xfId="0" applyBorder="1"/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2" fontId="0" fillId="0" borderId="6" xfId="0" applyNumberFormat="1" applyBorder="1"/>
    <xf numFmtId="0" fontId="0" fillId="0" borderId="15" xfId="0" applyBorder="1" applyAlignment="1">
      <alignment horizontal="center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0" borderId="13" xfId="0" applyBorder="1" applyAlignment="1">
      <alignment wrapText="1"/>
    </xf>
    <xf numFmtId="2" fontId="0" fillId="0" borderId="1" xfId="0" applyNumberFormat="1" applyBorder="1"/>
    <xf numFmtId="2" fontId="0" fillId="0" borderId="12" xfId="0" applyNumberFormat="1" applyBorder="1"/>
    <xf numFmtId="0" fontId="0" fillId="2" borderId="11" xfId="0" applyFill="1" applyBorder="1"/>
    <xf numFmtId="0" fontId="0" fillId="2" borderId="12" xfId="0" applyFill="1" applyBorder="1"/>
    <xf numFmtId="2" fontId="0" fillId="2" borderId="16" xfId="0" applyNumberFormat="1" applyFill="1" applyBorder="1"/>
    <xf numFmtId="2" fontId="0" fillId="2" borderId="14" xfId="0" applyNumberFormat="1" applyFill="1" applyBorder="1"/>
    <xf numFmtId="0" fontId="0" fillId="2" borderId="15" xfId="0" applyFill="1" applyBorder="1"/>
    <xf numFmtId="0" fontId="5" fillId="2" borderId="2" xfId="0" applyFont="1" applyFill="1" applyBorder="1"/>
    <xf numFmtId="0" fontId="0" fillId="0" borderId="2" xfId="0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6" xfId="0" applyBorder="1" applyAlignment="1">
      <alignment wrapText="1"/>
    </xf>
    <xf numFmtId="2" fontId="4" fillId="0" borderId="12" xfId="0" applyNumberFormat="1" applyFont="1" applyBorder="1"/>
    <xf numFmtId="0" fontId="4" fillId="0" borderId="0" xfId="0" applyFont="1"/>
    <xf numFmtId="2" fontId="0" fillId="2" borderId="18" xfId="0" applyNumberFormat="1" applyFill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2" borderId="22" xfId="0" applyNumberFormat="1" applyFill="1" applyBorder="1"/>
    <xf numFmtId="2" fontId="0" fillId="2" borderId="23" xfId="0" applyNumberFormat="1" applyFill="1" applyBorder="1"/>
    <xf numFmtId="2" fontId="0" fillId="0" borderId="22" xfId="0" applyNumberFormat="1" applyBorder="1"/>
    <xf numFmtId="2" fontId="0" fillId="0" borderId="23" xfId="0" applyNumberFormat="1" applyBorder="1"/>
    <xf numFmtId="0" fontId="0" fillId="2" borderId="23" xfId="0" applyFill="1" applyBorder="1"/>
    <xf numFmtId="2" fontId="4" fillId="0" borderId="23" xfId="0" applyNumberFormat="1" applyFont="1" applyBorder="1"/>
    <xf numFmtId="2" fontId="0" fillId="2" borderId="24" xfId="0" applyNumberFormat="1" applyFill="1" applyBorder="1"/>
    <xf numFmtId="2" fontId="0" fillId="2" borderId="25" xfId="0" applyNumberFormat="1" applyFill="1" applyBorder="1"/>
    <xf numFmtId="2" fontId="0" fillId="2" borderId="26" xfId="0" applyNumberFormat="1" applyFill="1" applyBorder="1"/>
    <xf numFmtId="2" fontId="0" fillId="2" borderId="27" xfId="0" applyNumberFormat="1" applyFill="1" applyBorder="1"/>
    <xf numFmtId="0" fontId="0" fillId="2" borderId="28" xfId="0" applyFill="1" applyBorder="1"/>
    <xf numFmtId="0" fontId="0" fillId="0" borderId="0" xfId="0" applyAlignment="1">
      <alignment wrapText="1"/>
    </xf>
    <xf numFmtId="2" fontId="0" fillId="2" borderId="29" xfId="0" applyNumberFormat="1" applyFill="1" applyBorder="1"/>
    <xf numFmtId="0" fontId="0" fillId="0" borderId="3" xfId="0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wrapText="1"/>
    </xf>
    <xf numFmtId="0" fontId="0" fillId="0" borderId="31" xfId="0" applyBorder="1"/>
    <xf numFmtId="0" fontId="10" fillId="0" borderId="0" xfId="0" applyFont="1" applyAlignment="1">
      <alignment wrapText="1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2" fontId="1" fillId="0" borderId="22" xfId="0" applyNumberFormat="1" applyFont="1" applyBorder="1"/>
    <xf numFmtId="0" fontId="10" fillId="0" borderId="18" xfId="0" applyFont="1" applyBorder="1"/>
    <xf numFmtId="2" fontId="1" fillId="0" borderId="23" xfId="0" applyNumberFormat="1" applyFont="1" applyBorder="1"/>
    <xf numFmtId="0" fontId="12" fillId="2" borderId="2" xfId="0" applyFont="1" applyFill="1" applyBorder="1"/>
    <xf numFmtId="2" fontId="1" fillId="2" borderId="22" xfId="0" applyNumberFormat="1" applyFont="1" applyFill="1" applyBorder="1"/>
    <xf numFmtId="2" fontId="1" fillId="2" borderId="18" xfId="0" applyNumberFormat="1" applyFont="1" applyFill="1" applyBorder="1"/>
    <xf numFmtId="2" fontId="1" fillId="2" borderId="23" xfId="0" applyNumberFormat="1" applyFont="1" applyFill="1" applyBorder="1"/>
    <xf numFmtId="0" fontId="1" fillId="0" borderId="0" xfId="0" applyFont="1"/>
    <xf numFmtId="0" fontId="1" fillId="0" borderId="2" xfId="0" applyFont="1" applyBorder="1" applyAlignment="1">
      <alignment wrapText="1"/>
    </xf>
    <xf numFmtId="2" fontId="1" fillId="0" borderId="18" xfId="0" applyNumberFormat="1" applyFont="1" applyBorder="1"/>
    <xf numFmtId="2" fontId="10" fillId="0" borderId="18" xfId="0" applyNumberFormat="1" applyFont="1" applyBorder="1"/>
    <xf numFmtId="0" fontId="12" fillId="2" borderId="2" xfId="0" applyFont="1" applyFill="1" applyBorder="1" applyAlignment="1">
      <alignment wrapText="1"/>
    </xf>
    <xf numFmtId="0" fontId="1" fillId="2" borderId="23" xfId="0" applyFont="1" applyFill="1" applyBorder="1"/>
    <xf numFmtId="0" fontId="11" fillId="0" borderId="2" xfId="0" applyFont="1" applyBorder="1" applyAlignment="1">
      <alignment wrapText="1"/>
    </xf>
    <xf numFmtId="2" fontId="11" fillId="0" borderId="23" xfId="0" applyNumberFormat="1" applyFont="1" applyBorder="1"/>
    <xf numFmtId="2" fontId="1" fillId="2" borderId="24" xfId="0" applyNumberFormat="1" applyFont="1" applyFill="1" applyBorder="1"/>
    <xf numFmtId="2" fontId="1" fillId="2" borderId="25" xfId="0" applyNumberFormat="1" applyFont="1" applyFill="1" applyBorder="1"/>
    <xf numFmtId="2" fontId="1" fillId="2" borderId="29" xfId="0" applyNumberFormat="1" applyFont="1" applyFill="1" applyBorder="1"/>
    <xf numFmtId="2" fontId="0" fillId="2" borderId="13" xfId="0" applyNumberFormat="1" applyFill="1" applyBorder="1"/>
    <xf numFmtId="2" fontId="0" fillId="2" borderId="33" xfId="0" applyNumberFormat="1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2" fontId="0" fillId="2" borderId="36" xfId="0" applyNumberFormat="1" applyFill="1" applyBorder="1"/>
    <xf numFmtId="2" fontId="0" fillId="2" borderId="37" xfId="0" applyNumberFormat="1" applyFill="1" applyBorder="1"/>
    <xf numFmtId="2" fontId="0" fillId="2" borderId="38" xfId="0" applyNumberForma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zoomScale="80" zoomScaleNormal="80" workbookViewId="0">
      <selection activeCell="K6" sqref="K6"/>
    </sheetView>
  </sheetViews>
  <sheetFormatPr defaultColWidth="8.85546875" defaultRowHeight="15"/>
  <cols>
    <col min="1" max="1" width="33.42578125" customWidth="1"/>
    <col min="2" max="6" width="11.5703125" customWidth="1"/>
  </cols>
  <sheetData>
    <row r="1" spans="1:6" ht="33.6" customHeight="1" thickBot="1">
      <c r="A1" s="6" t="s">
        <v>0</v>
      </c>
    </row>
    <row r="2" spans="1:6" ht="15.75" customHeight="1">
      <c r="B2" s="5" t="s">
        <v>1</v>
      </c>
      <c r="C2" s="49" t="s">
        <v>2</v>
      </c>
      <c r="D2" s="50"/>
      <c r="E2" s="5" t="s">
        <v>3</v>
      </c>
      <c r="F2" s="51" t="s">
        <v>4</v>
      </c>
    </row>
    <row r="3" spans="1:6" ht="15.75" thickBot="1">
      <c r="B3" s="4" t="s">
        <v>5</v>
      </c>
      <c r="C3" s="4" t="s">
        <v>6</v>
      </c>
      <c r="D3" t="s">
        <v>7</v>
      </c>
      <c r="E3" s="4" t="s">
        <v>8</v>
      </c>
      <c r="F3" s="52"/>
    </row>
    <row r="4" spans="1:6" ht="53.45" customHeight="1" thickBot="1">
      <c r="B4" s="23" t="s">
        <v>9</v>
      </c>
      <c r="C4" s="23" t="s">
        <v>10</v>
      </c>
      <c r="D4" s="23" t="s">
        <v>11</v>
      </c>
      <c r="E4" s="23" t="s">
        <v>12</v>
      </c>
      <c r="F4" s="8"/>
    </row>
    <row r="5" spans="1:6">
      <c r="A5" s="19" t="s">
        <v>13</v>
      </c>
      <c r="B5" s="16"/>
      <c r="C5" s="17"/>
      <c r="D5" s="17"/>
      <c r="E5" s="17"/>
      <c r="F5" s="18"/>
    </row>
    <row r="6" spans="1:6" ht="60.75" customHeight="1">
      <c r="A6" s="11" t="s">
        <v>14</v>
      </c>
      <c r="B6" s="7">
        <f>TAI!B7+TÜ!B7</f>
        <v>104963.4</v>
      </c>
      <c r="C6" s="12">
        <f>TAI!C7+TÜ!C7</f>
        <v>131060.25</v>
      </c>
      <c r="D6" s="12">
        <f>TAI!D7+TÜ!D7</f>
        <v>123153.25</v>
      </c>
      <c r="E6" s="12">
        <f>TAI!E7+TÜ!E7</f>
        <v>102757.1</v>
      </c>
      <c r="F6" s="13">
        <f>SUM(B6:E6)</f>
        <v>461934</v>
      </c>
    </row>
    <row r="7" spans="1:6">
      <c r="A7" s="19" t="s">
        <v>15</v>
      </c>
      <c r="B7" s="1"/>
      <c r="C7" s="2"/>
      <c r="D7" s="2"/>
      <c r="E7" s="2"/>
      <c r="F7" s="3"/>
    </row>
    <row r="8" spans="1:6" ht="30">
      <c r="A8" s="20" t="s">
        <v>16</v>
      </c>
      <c r="B8" s="7">
        <f>TAI!B9+TÜ!B9</f>
        <v>800</v>
      </c>
      <c r="C8" s="12">
        <f>TAI!C9+TÜ!C9</f>
        <v>1800</v>
      </c>
      <c r="D8" s="12">
        <f>TAI!D9+TÜ!D9</f>
        <v>1800</v>
      </c>
      <c r="E8" s="12">
        <f>TAI!E9+TÜ!E9</f>
        <v>800</v>
      </c>
      <c r="F8" s="13">
        <f>SUM(B8:E8)</f>
        <v>5200</v>
      </c>
    </row>
    <row r="9" spans="1:6" ht="30">
      <c r="A9" s="20" t="s">
        <v>17</v>
      </c>
      <c r="B9" s="7">
        <f>TAI!B10+TÜ!B10</f>
        <v>16500</v>
      </c>
      <c r="C9" s="12">
        <f>TAI!C10+TÜ!C10</f>
        <v>2350</v>
      </c>
      <c r="D9" s="12">
        <f>TAI!D10+TÜ!D10</f>
        <v>2350</v>
      </c>
      <c r="E9" s="12">
        <f>TAI!E10+TÜ!E10</f>
        <v>3500</v>
      </c>
      <c r="F9" s="13">
        <f>SUM(B9:E9)</f>
        <v>24700</v>
      </c>
    </row>
    <row r="10" spans="1:6">
      <c r="A10" s="20" t="s">
        <v>18</v>
      </c>
      <c r="B10" s="7">
        <f>TAI!B11+TÜ!B11</f>
        <v>0</v>
      </c>
      <c r="C10" s="12">
        <f>TAI!C11+TÜ!C11</f>
        <v>0</v>
      </c>
      <c r="D10" s="12">
        <f>TAI!D11+TÜ!D11</f>
        <v>0</v>
      </c>
      <c r="E10" s="12">
        <f>TAI!E11+TÜ!E11</f>
        <v>0</v>
      </c>
      <c r="F10" s="13">
        <f>SUM(B10:E10)</f>
        <v>0</v>
      </c>
    </row>
    <row r="11" spans="1:6">
      <c r="A11" s="20" t="s">
        <v>19</v>
      </c>
      <c r="B11" s="7">
        <f>TAI!B12+TÜ!B12</f>
        <v>0</v>
      </c>
      <c r="C11" s="12">
        <f>TAI!C12+TÜ!C12</f>
        <v>27185</v>
      </c>
      <c r="D11" s="12">
        <f>TAI!D12+TÜ!D12</f>
        <v>27185</v>
      </c>
      <c r="E11" s="12">
        <f>TAI!E12+TÜ!E12</f>
        <v>0</v>
      </c>
      <c r="F11" s="13">
        <f>SUM(B11:E11)</f>
        <v>54370</v>
      </c>
    </row>
    <row r="12" spans="1:6">
      <c r="A12" s="20" t="s">
        <v>15</v>
      </c>
      <c r="B12" s="7">
        <f>TAI!B13+TÜ!B13</f>
        <v>17400.080000000002</v>
      </c>
      <c r="C12" s="12">
        <f>TAI!C13+TÜ!C13</f>
        <v>9475.11</v>
      </c>
      <c r="D12" s="12">
        <f>TAI!D13+TÜ!D13</f>
        <v>9475.11</v>
      </c>
      <c r="E12" s="12">
        <f>TAI!E13+TÜ!E13</f>
        <v>11250.12</v>
      </c>
      <c r="F12" s="13">
        <f>SUM(B12:E12)</f>
        <v>47600.420000000006</v>
      </c>
    </row>
    <row r="13" spans="1:6">
      <c r="A13" s="21" t="s">
        <v>20</v>
      </c>
      <c r="B13" s="1"/>
      <c r="C13" s="2"/>
      <c r="D13" s="2"/>
      <c r="E13" s="2"/>
      <c r="F13" s="15"/>
    </row>
    <row r="14" spans="1:6">
      <c r="A14" s="20" t="s">
        <v>21</v>
      </c>
      <c r="B14" s="7">
        <f>TAI!B15+TÜ!B15</f>
        <v>18006.670000000002</v>
      </c>
      <c r="C14" s="12">
        <f>TAI!C15+TÜ!C15</f>
        <v>22237.440000000002</v>
      </c>
      <c r="D14" s="12">
        <f>TAI!D15+TÜ!D15</f>
        <v>21446.74</v>
      </c>
      <c r="E14" s="12">
        <f>TAI!E15+TÜ!E15</f>
        <v>17891.2</v>
      </c>
      <c r="F14" s="13">
        <f>SUM(B14:E14)</f>
        <v>79582.05</v>
      </c>
    </row>
    <row r="15" spans="1:6" s="25" customFormat="1">
      <c r="A15" s="22" t="s">
        <v>22</v>
      </c>
      <c r="B15" s="7">
        <f>B6+B8+B9+B10+B12+B11+B14</f>
        <v>157670.15</v>
      </c>
      <c r="C15" s="12">
        <f>C6+C8+C9+C10+C12+C11+C14</f>
        <v>194107.8</v>
      </c>
      <c r="D15" s="12">
        <f>D6+D8+D9+D10+D12+D11+D14</f>
        <v>185410.09999999998</v>
      </c>
      <c r="E15" s="12">
        <f>E6+E8+E9+E10+E12+E11+E14</f>
        <v>136198.42000000001</v>
      </c>
      <c r="F15" s="24">
        <f>SUM(B15:E15)</f>
        <v>673386.47</v>
      </c>
    </row>
    <row r="16" spans="1:6">
      <c r="A16" s="21" t="s">
        <v>23</v>
      </c>
      <c r="B16" s="72">
        <f>B15*1.24-B15</f>
        <v>37840.83600000001</v>
      </c>
      <c r="C16" s="73">
        <f>C15*1.24-C15</f>
        <v>46585.872000000003</v>
      </c>
      <c r="D16" s="75">
        <f>D15*1.24-D15</f>
        <v>44498.423999999999</v>
      </c>
      <c r="E16" s="74">
        <f>E15*1.24-E15</f>
        <v>32687.620800000004</v>
      </c>
      <c r="F16" s="3">
        <f>SUM(B16:E16)</f>
        <v>161612.75280000002</v>
      </c>
    </row>
    <row r="17" spans="1:6" ht="15.75" thickBot="1">
      <c r="A17" s="21" t="s">
        <v>24</v>
      </c>
      <c r="B17" s="76">
        <f>B15+B16</f>
        <v>195510.986</v>
      </c>
      <c r="C17" s="77">
        <f>C15+C16</f>
        <v>240693.67199999999</v>
      </c>
      <c r="D17" s="77">
        <f>D15+D16</f>
        <v>229908.52399999998</v>
      </c>
      <c r="E17" s="77">
        <f>E15+E16</f>
        <v>168886.04080000002</v>
      </c>
      <c r="F17" s="78">
        <f>F15+F16</f>
        <v>834999.22279999999</v>
      </c>
    </row>
  </sheetData>
  <mergeCells count="2">
    <mergeCell ref="C2:D2"/>
    <mergeCell ref="F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8"/>
  <sheetViews>
    <sheetView topLeftCell="A3" zoomScale="80" zoomScaleNormal="80" workbookViewId="0">
      <selection activeCell="D22" sqref="D22"/>
    </sheetView>
  </sheetViews>
  <sheetFormatPr defaultColWidth="53.42578125" defaultRowHeight="15"/>
  <cols>
    <col min="1" max="1" width="36.28515625" customWidth="1"/>
    <col min="2" max="6" width="17.140625" customWidth="1"/>
    <col min="7" max="7" width="125.28515625" customWidth="1"/>
  </cols>
  <sheetData>
    <row r="2" spans="1:7" ht="21.75" customHeight="1" thickBot="1">
      <c r="A2" s="6" t="s">
        <v>25</v>
      </c>
    </row>
    <row r="3" spans="1:7" ht="23.25" customHeight="1">
      <c r="B3" s="5" t="s">
        <v>1</v>
      </c>
      <c r="C3" s="49" t="s">
        <v>2</v>
      </c>
      <c r="D3" s="50"/>
      <c r="E3" s="5" t="s">
        <v>3</v>
      </c>
      <c r="F3" s="51" t="s">
        <v>4</v>
      </c>
    </row>
    <row r="4" spans="1:7" ht="15.75" thickBot="1">
      <c r="B4" s="4" t="s">
        <v>5</v>
      </c>
      <c r="C4" s="4" t="s">
        <v>6</v>
      </c>
      <c r="D4" t="s">
        <v>7</v>
      </c>
      <c r="E4" s="47" t="s">
        <v>8</v>
      </c>
      <c r="F4" s="52"/>
    </row>
    <row r="5" spans="1:7" ht="30.75" thickBot="1">
      <c r="B5" s="23" t="s">
        <v>9</v>
      </c>
      <c r="C5" s="23" t="s">
        <v>10</v>
      </c>
      <c r="D5" s="44" t="s">
        <v>11</v>
      </c>
      <c r="E5" s="46" t="s">
        <v>12</v>
      </c>
      <c r="F5" s="45"/>
    </row>
    <row r="6" spans="1:7">
      <c r="A6" s="19" t="s">
        <v>13</v>
      </c>
      <c r="B6" s="9"/>
      <c r="C6" s="10"/>
      <c r="D6" s="10"/>
      <c r="E6" s="10"/>
      <c r="F6" s="14"/>
    </row>
    <row r="7" spans="1:7" ht="195.75" customHeight="1">
      <c r="A7" s="11" t="s">
        <v>14</v>
      </c>
      <c r="B7" s="28">
        <v>85728</v>
      </c>
      <c r="C7" s="29">
        <v>107016</v>
      </c>
      <c r="D7" s="29">
        <v>99109</v>
      </c>
      <c r="E7" s="29">
        <v>73904</v>
      </c>
      <c r="F7" s="30">
        <f>SUM(B7:E7)</f>
        <v>365757</v>
      </c>
      <c r="G7" s="42" t="s">
        <v>26</v>
      </c>
    </row>
    <row r="8" spans="1:7" ht="15.75" customHeight="1">
      <c r="A8" s="19" t="s">
        <v>15</v>
      </c>
      <c r="B8" s="31"/>
      <c r="C8" s="26"/>
      <c r="D8" s="26"/>
      <c r="E8" s="26"/>
      <c r="F8" s="32"/>
    </row>
    <row r="9" spans="1:7" ht="30">
      <c r="A9" s="20" t="s">
        <v>16</v>
      </c>
      <c r="B9" s="33">
        <v>500</v>
      </c>
      <c r="C9" s="27">
        <v>1500</v>
      </c>
      <c r="D9" s="27">
        <v>1500</v>
      </c>
      <c r="E9" s="27">
        <v>500</v>
      </c>
      <c r="F9" s="34">
        <f>SUM(B9:E9)</f>
        <v>4000</v>
      </c>
      <c r="G9" t="s">
        <v>27</v>
      </c>
    </row>
    <row r="10" spans="1:7" ht="15.75" customHeight="1">
      <c r="A10" s="20" t="s">
        <v>17</v>
      </c>
      <c r="B10" s="33">
        <v>16500</v>
      </c>
      <c r="C10" s="27">
        <v>2000</v>
      </c>
      <c r="D10" s="27">
        <v>2000</v>
      </c>
      <c r="E10" s="27">
        <v>3500</v>
      </c>
      <c r="F10" s="34">
        <f>SUM(B10:E10)</f>
        <v>24000</v>
      </c>
      <c r="G10" s="42" t="s">
        <v>28</v>
      </c>
    </row>
    <row r="11" spans="1:7">
      <c r="A11" s="20" t="s">
        <v>18</v>
      </c>
      <c r="B11" s="33"/>
      <c r="C11" s="27"/>
      <c r="D11" s="27"/>
      <c r="E11" s="27"/>
      <c r="F11" s="34"/>
    </row>
    <row r="12" spans="1:7">
      <c r="A12" s="20" t="s">
        <v>19</v>
      </c>
      <c r="B12" s="33"/>
      <c r="C12" s="27">
        <v>27185</v>
      </c>
      <c r="D12" s="27">
        <v>27185</v>
      </c>
      <c r="E12" s="27"/>
      <c r="F12" s="34">
        <f>SUM(B12:E12)</f>
        <v>54370</v>
      </c>
      <c r="G12" t="s">
        <v>29</v>
      </c>
    </row>
    <row r="13" spans="1:7" ht="29.25" customHeight="1">
      <c r="A13" s="20" t="s">
        <v>15</v>
      </c>
      <c r="B13" s="33">
        <v>10000</v>
      </c>
      <c r="C13" s="27">
        <v>500</v>
      </c>
      <c r="D13" s="27">
        <v>500</v>
      </c>
      <c r="E13" s="27"/>
      <c r="F13" s="34">
        <f>SUM(B13:E13)</f>
        <v>11000</v>
      </c>
      <c r="G13" s="42" t="s">
        <v>30</v>
      </c>
    </row>
    <row r="14" spans="1:7">
      <c r="A14" s="21" t="s">
        <v>20</v>
      </c>
      <c r="B14" s="31"/>
      <c r="C14" s="26"/>
      <c r="D14" s="26"/>
      <c r="E14" s="26"/>
      <c r="F14" s="35"/>
    </row>
    <row r="15" spans="1:7">
      <c r="A15" s="20" t="s">
        <v>21</v>
      </c>
      <c r="B15" s="33">
        <f>(B7+B9+B10+B11+B12+B13)*0.1</f>
        <v>11272.800000000001</v>
      </c>
      <c r="C15" s="27">
        <f t="shared" ref="C15:E15" si="0">(C7+C9+C10+C11+C12+C13)*0.1</f>
        <v>13820.1</v>
      </c>
      <c r="D15" s="27">
        <f t="shared" si="0"/>
        <v>13029.400000000001</v>
      </c>
      <c r="E15" s="27">
        <f t="shared" si="0"/>
        <v>7790.4000000000005</v>
      </c>
      <c r="F15" s="36">
        <f>SUM(B15:E15)</f>
        <v>45912.700000000004</v>
      </c>
    </row>
    <row r="16" spans="1:7" s="25" customFormat="1">
      <c r="A16" s="22" t="s">
        <v>22</v>
      </c>
      <c r="B16" s="33">
        <f>B7+B9+B10+B11+B12+B13+B15</f>
        <v>124000.8</v>
      </c>
      <c r="C16" s="27">
        <f>C7+C9+C10+C11+C12+C13+C15</f>
        <v>152021.1</v>
      </c>
      <c r="D16" s="27">
        <f>D7+D9+D10+D11+D12+D13+D15</f>
        <v>143323.4</v>
      </c>
      <c r="E16" s="27">
        <f>E7+E9+E10+E11+E12+E13+E15</f>
        <v>85694.399999999994</v>
      </c>
      <c r="F16" s="36">
        <f>SUM(B16:E16)</f>
        <v>505039.70000000007</v>
      </c>
    </row>
    <row r="17" spans="1:6">
      <c r="A17" s="21" t="s">
        <v>23</v>
      </c>
      <c r="B17" s="31">
        <f>B16*1.24-B16</f>
        <v>29760.191999999995</v>
      </c>
      <c r="C17" s="26">
        <f t="shared" ref="C17:E17" si="1">C16*1.24-C16</f>
        <v>36485.064000000013</v>
      </c>
      <c r="D17" s="26">
        <f t="shared" si="1"/>
        <v>34397.616000000009</v>
      </c>
      <c r="E17" s="26">
        <f t="shared" si="1"/>
        <v>20566.656000000003</v>
      </c>
      <c r="F17" s="32">
        <f>SUM(B17:E17)</f>
        <v>121209.52800000002</v>
      </c>
    </row>
    <row r="18" spans="1:6" ht="15.75" thickBot="1">
      <c r="A18" s="21" t="s">
        <v>24</v>
      </c>
      <c r="B18" s="37">
        <f>B16+B17</f>
        <v>153760.992</v>
      </c>
      <c r="C18" s="38">
        <f t="shared" ref="C18:F18" si="2">C16+C17</f>
        <v>188506.16400000002</v>
      </c>
      <c r="D18" s="38">
        <f t="shared" si="2"/>
        <v>177721.016</v>
      </c>
      <c r="E18" s="38">
        <f t="shared" si="2"/>
        <v>106261.056</v>
      </c>
      <c r="F18" s="43">
        <f t="shared" si="2"/>
        <v>626249.22800000012</v>
      </c>
    </row>
  </sheetData>
  <mergeCells count="2">
    <mergeCell ref="F3:F4"/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89FE-2044-41AC-8D17-5AF26C86190B}">
  <dimension ref="A2:G18"/>
  <sheetViews>
    <sheetView tabSelected="1" zoomScale="80" zoomScaleNormal="80" workbookViewId="0">
      <selection activeCell="C22" sqref="C22"/>
    </sheetView>
  </sheetViews>
  <sheetFormatPr defaultColWidth="53.42578125" defaultRowHeight="15"/>
  <cols>
    <col min="1" max="1" width="36.28515625" customWidth="1"/>
    <col min="2" max="5" width="17.140625" customWidth="1"/>
    <col min="6" max="6" width="23.85546875" customWidth="1"/>
    <col min="7" max="7" width="127.7109375" customWidth="1"/>
  </cols>
  <sheetData>
    <row r="2" spans="1:7" ht="21.75" customHeight="1">
      <c r="A2" s="6" t="s">
        <v>31</v>
      </c>
    </row>
    <row r="3" spans="1:7" ht="23.25" customHeight="1">
      <c r="B3" s="5" t="s">
        <v>1</v>
      </c>
      <c r="C3" s="49" t="s">
        <v>2</v>
      </c>
      <c r="D3" s="50"/>
      <c r="E3" s="5" t="s">
        <v>3</v>
      </c>
      <c r="F3" s="51" t="s">
        <v>4</v>
      </c>
    </row>
    <row r="4" spans="1:7">
      <c r="B4" s="4" t="s">
        <v>5</v>
      </c>
      <c r="C4" s="4" t="s">
        <v>6</v>
      </c>
      <c r="D4" t="s">
        <v>7</v>
      </c>
      <c r="E4" s="4" t="s">
        <v>8</v>
      </c>
      <c r="F4" s="52"/>
    </row>
    <row r="5" spans="1:7" ht="30">
      <c r="B5" s="23" t="s">
        <v>9</v>
      </c>
      <c r="C5" s="23" t="s">
        <v>10</v>
      </c>
      <c r="D5" s="23" t="s">
        <v>11</v>
      </c>
      <c r="E5" s="23" t="s">
        <v>12</v>
      </c>
      <c r="F5" s="8"/>
    </row>
    <row r="6" spans="1:7">
      <c r="A6" s="19" t="s">
        <v>13</v>
      </c>
      <c r="B6" s="39"/>
      <c r="C6" s="40"/>
      <c r="D6" s="40"/>
      <c r="E6" s="40"/>
      <c r="F6" s="41"/>
    </row>
    <row r="7" spans="1:7" ht="135.75" customHeight="1">
      <c r="A7" s="53" t="s">
        <v>14</v>
      </c>
      <c r="B7" s="54">
        <v>19235.400000000001</v>
      </c>
      <c r="C7" s="55">
        <v>24044.25</v>
      </c>
      <c r="D7" s="55">
        <v>24044.25</v>
      </c>
      <c r="E7" s="55">
        <v>28853.1</v>
      </c>
      <c r="F7" s="56">
        <f>SUM(B7:E7)</f>
        <v>96177</v>
      </c>
      <c r="G7" s="48" t="s">
        <v>32</v>
      </c>
    </row>
    <row r="8" spans="1:7" ht="15" customHeight="1">
      <c r="A8" s="57" t="s">
        <v>15</v>
      </c>
      <c r="B8" s="58"/>
      <c r="C8" s="59"/>
      <c r="D8" s="59"/>
      <c r="E8" s="59"/>
      <c r="F8" s="60"/>
      <c r="G8" s="61"/>
    </row>
    <row r="9" spans="1:7" ht="30.75">
      <c r="A9" s="62" t="s">
        <v>16</v>
      </c>
      <c r="B9" s="54">
        <v>300</v>
      </c>
      <c r="C9" s="27">
        <v>300</v>
      </c>
      <c r="D9" s="27">
        <v>300</v>
      </c>
      <c r="E9" s="27">
        <v>300</v>
      </c>
      <c r="F9" s="56">
        <f>SUM(B9:E9)</f>
        <v>1200</v>
      </c>
      <c r="G9" s="61"/>
    </row>
    <row r="10" spans="1:7">
      <c r="A10" s="62" t="s">
        <v>17</v>
      </c>
      <c r="B10" s="54"/>
      <c r="C10" s="63">
        <v>350</v>
      </c>
      <c r="D10" s="63">
        <v>350</v>
      </c>
      <c r="E10" s="63"/>
      <c r="F10" s="56">
        <f>SUM(B10:E10)</f>
        <v>700</v>
      </c>
      <c r="G10" s="61" t="s">
        <v>33</v>
      </c>
    </row>
    <row r="11" spans="1:7">
      <c r="A11" s="62" t="s">
        <v>18</v>
      </c>
      <c r="B11" s="54"/>
      <c r="C11" s="63"/>
      <c r="D11" s="63"/>
      <c r="E11" s="63"/>
      <c r="F11" s="56"/>
      <c r="G11" s="61"/>
    </row>
    <row r="12" spans="1:7">
      <c r="A12" s="62" t="s">
        <v>19</v>
      </c>
      <c r="B12" s="54"/>
      <c r="C12" s="63"/>
      <c r="D12" s="63"/>
      <c r="E12" s="63"/>
      <c r="F12" s="56"/>
      <c r="G12" s="61"/>
    </row>
    <row r="13" spans="1:7">
      <c r="A13" s="62" t="s">
        <v>15</v>
      </c>
      <c r="B13" s="54">
        <f>7700.08-SUM(B9:B12)</f>
        <v>7400.08</v>
      </c>
      <c r="C13" s="64">
        <f>9625.11-SUM(C9:C12)</f>
        <v>8975.11</v>
      </c>
      <c r="D13" s="64">
        <f>9625.11-SUM(D9:D12)</f>
        <v>8975.11</v>
      </c>
      <c r="E13" s="64">
        <f>11550.12-SUM(E9:E12)</f>
        <v>11250.12</v>
      </c>
      <c r="F13" s="56">
        <f>SUM(B13:E13)</f>
        <v>36600.420000000006</v>
      </c>
      <c r="G13" s="61" t="s">
        <v>34</v>
      </c>
    </row>
    <row r="14" spans="1:7">
      <c r="A14" s="65" t="s">
        <v>20</v>
      </c>
      <c r="B14" s="58"/>
      <c r="C14" s="59"/>
      <c r="D14" s="59"/>
      <c r="E14" s="59"/>
      <c r="F14" s="66"/>
      <c r="G14" s="61"/>
    </row>
    <row r="15" spans="1:7">
      <c r="A15" s="62" t="s">
        <v>21</v>
      </c>
      <c r="B15" s="54">
        <v>6733.87</v>
      </c>
      <c r="C15" s="55">
        <v>8417.34</v>
      </c>
      <c r="D15" s="55">
        <v>8417.34</v>
      </c>
      <c r="E15" s="55">
        <v>10100.799999999999</v>
      </c>
      <c r="F15" s="56">
        <f>SUM(B15:E15)</f>
        <v>33669.35</v>
      </c>
      <c r="G15" s="61"/>
    </row>
    <row r="16" spans="1:7">
      <c r="A16" s="67" t="s">
        <v>22</v>
      </c>
      <c r="B16" s="54">
        <f>B7+B9+B10+B11+B12+B13+B15</f>
        <v>33669.350000000006</v>
      </c>
      <c r="C16" s="63">
        <f>C7+C9+C10+C11+C12+C13+C15</f>
        <v>42086.7</v>
      </c>
      <c r="D16" s="63">
        <f>D7+D9+D10+D11+D12+D13+D15</f>
        <v>42086.7</v>
      </c>
      <c r="E16" s="63">
        <f>E7+E9+E10+E11+E12+E13+E15</f>
        <v>50504.020000000004</v>
      </c>
      <c r="F16" s="68">
        <f>SUM(B16:E16)</f>
        <v>168346.77000000002</v>
      </c>
      <c r="G16" s="61"/>
    </row>
    <row r="17" spans="1:7">
      <c r="A17" s="65" t="s">
        <v>23</v>
      </c>
      <c r="B17" s="58">
        <f>B16*1.24-B16</f>
        <v>8080.6440000000002</v>
      </c>
      <c r="C17" s="59">
        <f>C16*1.24-C16</f>
        <v>10100.807999999997</v>
      </c>
      <c r="D17" s="59">
        <f>D16*1.24-D16</f>
        <v>10100.807999999997</v>
      </c>
      <c r="E17" s="59">
        <f>E16*1.24-E16</f>
        <v>12120.964800000002</v>
      </c>
      <c r="F17" s="60">
        <f>SUM(B17:E17)</f>
        <v>40403.224799999996</v>
      </c>
      <c r="G17" s="61"/>
    </row>
    <row r="18" spans="1:7">
      <c r="A18" s="65" t="s">
        <v>24</v>
      </c>
      <c r="B18" s="69">
        <f>B16+B17</f>
        <v>41749.994000000006</v>
      </c>
      <c r="C18" s="70">
        <f>C16+C17</f>
        <v>52187.507999999994</v>
      </c>
      <c r="D18" s="70">
        <f>D16+D17</f>
        <v>52187.507999999994</v>
      </c>
      <c r="E18" s="70">
        <f>E16+E17</f>
        <v>62624.984800000006</v>
      </c>
      <c r="F18" s="71">
        <f>F16+F17</f>
        <v>208749.99480000001</v>
      </c>
      <c r="G18" s="61"/>
    </row>
  </sheetData>
  <mergeCells count="2">
    <mergeCell ref="C3:D3"/>
    <mergeCell ref="F3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2C4DAC67D644C865FCB55EDA90170" ma:contentTypeVersion="4" ma:contentTypeDescription="Create a new document." ma:contentTypeScope="" ma:versionID="46b8d590a7584757b78314fcaa5a330b">
  <xsd:schema xmlns:xsd="http://www.w3.org/2001/XMLSchema" xmlns:xs="http://www.w3.org/2001/XMLSchema" xmlns:p="http://schemas.microsoft.com/office/2006/metadata/properties" xmlns:ns2="533b73bf-ebf0-4a30-b192-e2a16e48264d" targetNamespace="http://schemas.microsoft.com/office/2006/metadata/properties" ma:root="true" ma:fieldsID="a297140a4a7390da862055d5d69480b2" ns2:_="">
    <xsd:import namespace="533b73bf-ebf0-4a30-b192-e2a16e4826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73bf-ebf0-4a30-b192-e2a16e482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CEE0B-DF8C-4BD1-A2EB-041A4FA4CAAE}"/>
</file>

<file path=customXml/itemProps2.xml><?xml version="1.0" encoding="utf-8"?>
<ds:datastoreItem xmlns:ds="http://schemas.openxmlformats.org/officeDocument/2006/customXml" ds:itemID="{42BFAE7E-3F93-411D-9AFC-2CAB5561664F}"/>
</file>

<file path=customXml/itemProps3.xml><?xml version="1.0" encoding="utf-8"?>
<ds:datastoreItem xmlns:ds="http://schemas.openxmlformats.org/officeDocument/2006/customXml" ds:itemID="{89745309-6E39-433A-A555-D366910B9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Sigrid Ots</dc:creator>
  <dc:description/>
  <cp:lastModifiedBy>Eha Nurk</cp:lastModifiedBy>
  <cp:revision/>
  <dcterms:created xsi:type="dcterms:W3CDTF">2017-06-19T11:46:17Z</dcterms:created>
  <dcterms:modified xsi:type="dcterms:W3CDTF">2025-05-16T09:30:38Z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0x010100C9D2C4DAC67D644C865FCB55EDA90170</vt:lpwstr>
  </property>
</Properties>
</file>