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4965" windowWidth="24240" windowHeight="7965"/>
  </bookViews>
  <sheets>
    <sheet name="2018 ea1" sheetId="1" r:id="rId1"/>
  </sheets>
  <calcPr calcId="125725"/>
</workbook>
</file>

<file path=xl/calcChain.xml><?xml version="1.0" encoding="utf-8"?>
<calcChain xmlns="http://schemas.openxmlformats.org/spreadsheetml/2006/main">
  <c r="V33" i="1"/>
  <c r="W31"/>
  <c r="W27"/>
  <c r="W26"/>
  <c r="W22"/>
  <c r="W21"/>
  <c r="W20"/>
  <c r="W19"/>
  <c r="W18"/>
  <c r="W17"/>
  <c r="W16"/>
  <c r="W15"/>
  <c r="W14"/>
  <c r="W12"/>
  <c r="W32" l="1"/>
  <c r="J27"/>
  <c r="K27" s="1"/>
  <c r="I27"/>
  <c r="J26"/>
  <c r="K26" s="1"/>
  <c r="I26"/>
  <c r="G23"/>
  <c r="V22"/>
  <c r="U22"/>
  <c r="T22"/>
  <c r="V21"/>
  <c r="U21"/>
  <c r="T21"/>
  <c r="F21"/>
  <c r="V20"/>
  <c r="F20"/>
  <c r="H20" s="1"/>
  <c r="V19"/>
  <c r="U19"/>
  <c r="T19"/>
  <c r="V18"/>
  <c r="U18"/>
  <c r="T18"/>
  <c r="F18"/>
  <c r="V17"/>
  <c r="U17"/>
  <c r="T17"/>
  <c r="F17"/>
  <c r="V16"/>
  <c r="U16"/>
  <c r="T16"/>
  <c r="F16"/>
  <c r="V14"/>
  <c r="V23" s="1"/>
  <c r="U14"/>
  <c r="T14"/>
  <c r="M12"/>
  <c r="K12"/>
  <c r="K28" s="1"/>
  <c r="J12"/>
  <c r="L12" s="1"/>
  <c r="I12"/>
  <c r="I28" s="1"/>
  <c r="H12"/>
  <c r="H28" s="1"/>
  <c r="F12"/>
  <c r="L28" l="1"/>
  <c r="O12"/>
  <c r="N12"/>
  <c r="L27"/>
  <c r="M27" s="1"/>
  <c r="N27" s="1"/>
  <c r="M28"/>
  <c r="W23"/>
  <c r="I20"/>
  <c r="H23"/>
  <c r="J20"/>
  <c r="T26"/>
  <c r="L26"/>
  <c r="M26" s="1"/>
  <c r="N26" s="1"/>
  <c r="J28"/>
  <c r="T28" s="1"/>
  <c r="T12"/>
  <c r="P12" l="1"/>
  <c r="Q12"/>
  <c r="N28"/>
  <c r="U27"/>
  <c r="O27"/>
  <c r="P27" s="1"/>
  <c r="Q27" s="1"/>
  <c r="R27" s="1"/>
  <c r="S27" s="1"/>
  <c r="J23"/>
  <c r="L20"/>
  <c r="O26"/>
  <c r="I23"/>
  <c r="K20"/>
  <c r="G27"/>
  <c r="T27"/>
  <c r="V27" l="1"/>
  <c r="R12"/>
  <c r="S12"/>
  <c r="P26"/>
  <c r="K23"/>
  <c r="M20"/>
  <c r="L23"/>
  <c r="N20"/>
  <c r="O28"/>
  <c r="U12"/>
  <c r="V12" s="1"/>
  <c r="M23" l="1"/>
  <c r="T23" s="1"/>
  <c r="O20"/>
  <c r="T20"/>
  <c r="N23"/>
  <c r="P20"/>
  <c r="Q26"/>
  <c r="P28"/>
  <c r="O23" l="1"/>
  <c r="Q20"/>
  <c r="P23"/>
  <c r="R20"/>
  <c r="R23" s="1"/>
  <c r="R26"/>
  <c r="Q28"/>
  <c r="G26" l="1"/>
  <c r="Q23"/>
  <c r="S20"/>
  <c r="S23" s="1"/>
  <c r="S26"/>
  <c r="S28" s="1"/>
  <c r="R28"/>
  <c r="U26"/>
  <c r="V26" s="1"/>
  <c r="W28" s="1"/>
  <c r="W33" s="1"/>
  <c r="U20"/>
  <c r="F26" l="1"/>
  <c r="G28"/>
  <c r="U23"/>
  <c r="U28"/>
  <c r="V28" s="1"/>
  <c r="G31" l="1"/>
  <c r="F31" l="1"/>
  <c r="G32"/>
  <c r="G33" s="1"/>
  <c r="H31" l="1"/>
  <c r="I31"/>
  <c r="J31" l="1"/>
  <c r="J32" s="1"/>
  <c r="J33" s="1"/>
  <c r="H32"/>
  <c r="H33" s="1"/>
  <c r="I32"/>
  <c r="I33" s="1"/>
  <c r="K31"/>
  <c r="L31"/>
  <c r="K32" l="1"/>
  <c r="K33" s="1"/>
  <c r="T33" s="1"/>
  <c r="M31"/>
  <c r="M32" s="1"/>
  <c r="M33" s="1"/>
  <c r="N31"/>
  <c r="O31"/>
  <c r="L32"/>
  <c r="L33" s="1"/>
  <c r="T31"/>
  <c r="T32" l="1"/>
  <c r="N32"/>
  <c r="N33" s="1"/>
  <c r="P31"/>
  <c r="P32" s="1"/>
  <c r="P33" s="1"/>
  <c r="R31"/>
  <c r="R32" s="1"/>
  <c r="R33" s="1"/>
  <c r="O32"/>
  <c r="O33" s="1"/>
  <c r="Q31"/>
  <c r="Q32" l="1"/>
  <c r="Q33" s="1"/>
  <c r="S31"/>
  <c r="S32" s="1"/>
  <c r="S33" s="1"/>
  <c r="U33"/>
  <c r="U31" l="1"/>
  <c r="U32" l="1"/>
  <c r="V31"/>
  <c r="V32" s="1"/>
</calcChain>
</file>

<file path=xl/comments1.xml><?xml version="1.0" encoding="utf-8"?>
<comments xmlns="http://schemas.openxmlformats.org/spreadsheetml/2006/main">
  <authors>
    <author>Janika Jakovleva</author>
  </authors>
  <commentList>
    <comment ref="W9" authorId="0">
      <text>
        <r>
          <rPr>
            <b/>
            <sz val="9"/>
            <color indexed="81"/>
            <rFont val="Tahoma"/>
            <family val="2"/>
            <charset val="186"/>
          </rPr>
          <t>Janika Jakovleva:</t>
        </r>
        <r>
          <rPr>
            <sz val="9"/>
            <color indexed="81"/>
            <rFont val="Tahoma"/>
            <family val="2"/>
            <charset val="186"/>
          </rPr>
          <t xml:space="preserve">
Eelnevate kalendriaastate summad kokku</t>
        </r>
      </text>
    </comment>
  </commentList>
</comments>
</file>

<file path=xl/sharedStrings.xml><?xml version="1.0" encoding="utf-8"?>
<sst xmlns="http://schemas.openxmlformats.org/spreadsheetml/2006/main" count="76" uniqueCount="71">
  <si>
    <t>Lisa 3</t>
  </si>
  <si>
    <t>Vorm 1</t>
  </si>
  <si>
    <t>Detailne 2018. aasta eelarve</t>
  </si>
  <si>
    <t>Periood 01.01.2018-31.12.2018</t>
  </si>
  <si>
    <t>Kululiik</t>
  </si>
  <si>
    <t>Kirjeldus</t>
  </si>
  <si>
    <t>Ühik</t>
  </si>
  <si>
    <t>Ühikute arv</t>
  </si>
  <si>
    <t>Ühiku maksumus (EUR)</t>
  </si>
  <si>
    <t>Eelarveaasta maksumus eurodes</t>
  </si>
  <si>
    <t>jaa.</t>
  </si>
  <si>
    <t>veeb.</t>
  </si>
  <si>
    <t xml:space="preserve">märts </t>
  </si>
  <si>
    <t>apr.</t>
  </si>
  <si>
    <t>mai</t>
  </si>
  <si>
    <t>juun.</t>
  </si>
  <si>
    <t>juul.</t>
  </si>
  <si>
    <t>aug.</t>
  </si>
  <si>
    <t>sept.</t>
  </si>
  <si>
    <t>okt.</t>
  </si>
  <si>
    <t>nov.</t>
  </si>
  <si>
    <t>dets.</t>
  </si>
  <si>
    <t>Maksumus jaanuar-juuni</t>
  </si>
  <si>
    <t>Maksumus juuli-detsember</t>
  </si>
  <si>
    <t>Maksumus kalendri-aastal</t>
  </si>
  <si>
    <t>Maksumus KOKKU (EUR)</t>
  </si>
  <si>
    <t>1. Käitumisoskuste mängu elluviimine</t>
  </si>
  <si>
    <t>1.1. Käitumisoskuste mängu arendamise, elluviimise ja laiendamise otsene personalikulu</t>
  </si>
  <si>
    <t>Analüütiku töötasu</t>
  </si>
  <si>
    <t>Palgafond töökoormusega 0,5. Hindamistegevuse mõju-uuringute juhtimine</t>
  </si>
  <si>
    <t>kuu</t>
  </si>
  <si>
    <t>1.2.  Käitumisoskuste mängu arendamise, elluviimise ja laiendamise muu kulu</t>
  </si>
  <si>
    <t>Välisparteriga seotud kulud</t>
  </si>
  <si>
    <t xml:space="preserve">Õigus õpetajal ja mentoritel osaleda koolitusprogrammis ja saada materjalid meetodi rakendamiseks; mentorite koolitamise tasu. </t>
  </si>
  <si>
    <t>õpetaja/
mentor</t>
  </si>
  <si>
    <t>Mängu venekeelseks kohandamine</t>
  </si>
  <si>
    <t xml:space="preserve">Tõlge, kohandamine, keelekorrektuur ja kõik muu, mis kaasneb materjalide, instrumentide ja meetodi, selle sõnavara ja sisu venekeelseks kohandamisega. </t>
  </si>
  <si>
    <t>materjal</t>
  </si>
  <si>
    <t>Materjalid</t>
  </si>
  <si>
    <t xml:space="preserve">Meetodi rakendamiseks vajaminevate materjalidega seotud kulud (õpikud, suupillid, taimerid, nimepulgad, kiidude blanketid, postrid, teavituslehed, foto- ja videomaterjalid ja muu selline vajalik). </t>
  </si>
  <si>
    <t>õpetaja</t>
  </si>
  <si>
    <t>Koolitused, üritused õpetajatele, koolipersonalile, mentoritele</t>
  </si>
  <si>
    <t>Meetodi rakendamiseks tarvilik baas- ja täienduskoolitus õpetajatele, mentorite väljaõpe ja täienduskoolitused jm kohtumised/üritused õpetajatele/mentoritele.</t>
  </si>
  <si>
    <t>koolitus-päev</t>
  </si>
  <si>
    <t>Mentorite kulud</t>
  </si>
  <si>
    <t xml:space="preserve">Mentorite töötasud ja transpordikulud (koolikülastustused, õpetajate nõustamine emaili ja telefoni teel, kovisioonid). Enamuse kalendriaastast teevad aktiivselt tööd keskmiselt 20 mentorit, kelle arv muutub sõltuvalt uutest väljakoolitatavate mentorite arvust. </t>
  </si>
  <si>
    <t>mentor</t>
  </si>
  <si>
    <t>Välisvisiidid</t>
  </si>
  <si>
    <t>Mentorite, projekti meeskonna, õpetajate välisvisiit meetodit rakendavasse välisriigi organisatsiooni.</t>
  </si>
  <si>
    <t>reis/ visiit</t>
  </si>
  <si>
    <t>Projektimeeskonna transpordikulud</t>
  </si>
  <si>
    <t>Hindajate, projektijuhi, spetsialisti koolikülastuste, koolitustel/konverentsidel osalemise ja muude projektitegevustega seotud transpordikulud.</t>
  </si>
  <si>
    <t>Hindamistegevus</t>
  </si>
  <si>
    <t>Hindamistegevuste läbiviimine, sh mõju-uuring ja analüüs; küsimustike sisestamine, paljundamine, saatmine, väline hindamisuuring programmi protsessi ja rakendamise analüüsimiseks jms võimalikud kulud.</t>
  </si>
  <si>
    <t>õpilane</t>
  </si>
  <si>
    <t>Teavitustegevused, sh veebileht ja -keskkond</t>
  </si>
  <si>
    <t>Avalikkusele ja õpetajatele mõeldud kommunikatsiooniplatvormi haldamine; teavitavad artiklid, jaotusmaterjalid; ettekanded konverentsidel jms.</t>
  </si>
  <si>
    <t>veeb/
keskkond</t>
  </si>
  <si>
    <t>Muu kulu KOKKU</t>
  </si>
  <si>
    <t>2. Projektijuhtimise kulud</t>
  </si>
  <si>
    <t>2.1 Otsesed personalikulud</t>
  </si>
  <si>
    <t>Projektijuhi töötasu</t>
  </si>
  <si>
    <t>Palgafond töökoormusega 1,0</t>
  </si>
  <si>
    <t>Spetsialisti töötasu</t>
  </si>
  <si>
    <t>Otsene personalikulu KOKKU</t>
  </si>
  <si>
    <t xml:space="preserve">3. Kaudsed kulud </t>
  </si>
  <si>
    <t>15% otsesest personalikulust</t>
  </si>
  <si>
    <t>Kaudne kulu</t>
  </si>
  <si>
    <t>Raamatupidaja, tehnika, kommunaalid jne</t>
  </si>
  <si>
    <t>KOKKU</t>
  </si>
  <si>
    <t>MAKSUMUS KOKKU</t>
  </si>
</sst>
</file>

<file path=xl/styles.xml><?xml version="1.0" encoding="utf-8"?>
<styleSheet xmlns="http://schemas.openxmlformats.org/spreadsheetml/2006/main">
  <numFmts count="1">
    <numFmt numFmtId="164" formatCode="_-* #,##0.00\ _k_r_-;\-* #,##0.00\ _k_r_-;_-* &quot;-&quot;??\ _k_r_-;_-@_-"/>
  </numFmts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" fillId="0" borderId="0"/>
  </cellStyleXfs>
  <cellXfs count="66">
    <xf numFmtId="0" fontId="0" fillId="0" borderId="0" xfId="0"/>
    <xf numFmtId="4" fontId="2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4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4" fontId="3" fillId="0" borderId="0" xfId="0" applyNumberFormat="1" applyFont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left" vertical="top" wrapText="1"/>
    </xf>
    <xf numFmtId="4" fontId="3" fillId="0" borderId="4" xfId="0" applyNumberFormat="1" applyFont="1" applyFill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left" vertical="top" wrapText="1"/>
    </xf>
    <xf numFmtId="4" fontId="3" fillId="0" borderId="4" xfId="0" applyNumberFormat="1" applyFont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/>
    </xf>
    <xf numFmtId="4" fontId="3" fillId="2" borderId="2" xfId="0" applyNumberFormat="1" applyFont="1" applyFill="1" applyBorder="1" applyAlignment="1">
      <alignment horizontal="left" vertical="top"/>
    </xf>
    <xf numFmtId="4" fontId="2" fillId="2" borderId="2" xfId="0" applyNumberFormat="1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5" fillId="0" borderId="4" xfId="0" applyNumberFormat="1" applyFont="1" applyBorder="1" applyAlignment="1">
      <alignment horizontal="left" vertical="top" wrapText="1"/>
    </xf>
    <xf numFmtId="4" fontId="6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left" vertical="top" wrapText="1"/>
    </xf>
    <xf numFmtId="4" fontId="4" fillId="0" borderId="6" xfId="0" applyNumberFormat="1" applyFont="1" applyFill="1" applyBorder="1" applyAlignment="1">
      <alignment horizontal="left" vertical="top" wrapText="1"/>
    </xf>
    <xf numFmtId="4" fontId="5" fillId="0" borderId="6" xfId="0" applyNumberFormat="1" applyFont="1" applyFill="1" applyBorder="1" applyAlignment="1">
      <alignment horizontal="left" vertical="top" wrapText="1"/>
    </xf>
    <xf numFmtId="4" fontId="2" fillId="0" borderId="6" xfId="0" applyNumberFormat="1" applyFont="1" applyFill="1" applyBorder="1" applyAlignment="1">
      <alignment horizontal="left" vertical="top" wrapText="1"/>
    </xf>
    <xf numFmtId="4" fontId="3" fillId="0" borderId="7" xfId="0" applyNumberFormat="1" applyFont="1" applyFill="1" applyBorder="1" applyAlignment="1">
      <alignment horizontal="left" vertical="top" wrapText="1"/>
    </xf>
    <xf numFmtId="4" fontId="3" fillId="0" borderId="6" xfId="0" applyNumberFormat="1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3" borderId="8" xfId="0" applyNumberFormat="1" applyFont="1" applyFill="1" applyBorder="1" applyAlignment="1">
      <alignment horizontal="left" vertical="top" wrapText="1"/>
    </xf>
    <xf numFmtId="4" fontId="7" fillId="3" borderId="9" xfId="0" applyNumberFormat="1" applyFont="1" applyFill="1" applyBorder="1" applyAlignment="1">
      <alignment horizontal="left" vertical="top" wrapText="1"/>
    </xf>
    <xf numFmtId="4" fontId="2" fillId="3" borderId="9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horizontal="left" vertical="top" wrapText="1"/>
    </xf>
    <xf numFmtId="4" fontId="3" fillId="3" borderId="9" xfId="0" applyNumberFormat="1" applyFont="1" applyFill="1" applyBorder="1" applyAlignment="1">
      <alignment horizontal="left" vertical="top" wrapText="1"/>
    </xf>
    <xf numFmtId="4" fontId="3" fillId="3" borderId="10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1" xfId="0" applyNumberFormat="1" applyFont="1" applyFill="1" applyBorder="1" applyAlignment="1">
      <alignment horizontal="left" vertical="top" wrapText="1"/>
    </xf>
    <xf numFmtId="4" fontId="4" fillId="0" borderId="11" xfId="0" applyNumberFormat="1" applyFont="1" applyFill="1" applyBorder="1" applyAlignment="1">
      <alignment horizontal="left" vertical="top" wrapText="1"/>
    </xf>
    <xf numFmtId="4" fontId="2" fillId="3" borderId="13" xfId="0" applyNumberFormat="1" applyFont="1" applyFill="1" applyBorder="1" applyAlignment="1">
      <alignment horizontal="left" vertical="top" wrapText="1"/>
    </xf>
    <xf numFmtId="4" fontId="3" fillId="3" borderId="13" xfId="0" applyNumberFormat="1" applyFont="1" applyFill="1" applyBorder="1" applyAlignment="1">
      <alignment horizontal="left" vertical="top" wrapText="1"/>
    </xf>
    <xf numFmtId="4" fontId="3" fillId="3" borderId="7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2" fillId="0" borderId="5" xfId="0" applyNumberFormat="1" applyFont="1" applyFill="1" applyBorder="1" applyAlignment="1">
      <alignment horizontal="left" vertical="top" wrapText="1"/>
    </xf>
    <xf numFmtId="4" fontId="3" fillId="0" borderId="5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2" fillId="2" borderId="10" xfId="0" applyNumberFormat="1" applyFont="1" applyFill="1" applyBorder="1" applyAlignment="1">
      <alignment horizontal="left" vertical="top" wrapText="1"/>
    </xf>
    <xf numFmtId="4" fontId="2" fillId="0" borderId="10" xfId="0" applyNumberFormat="1" applyFont="1" applyFill="1" applyBorder="1" applyAlignment="1">
      <alignment horizontal="left" vertical="top" wrapText="1"/>
    </xf>
    <xf numFmtId="4" fontId="2" fillId="4" borderId="3" xfId="0" applyNumberFormat="1" applyFont="1" applyFill="1" applyBorder="1" applyAlignment="1">
      <alignment horizontal="left" vertical="top" wrapText="1"/>
    </xf>
    <xf numFmtId="4" fontId="2" fillId="4" borderId="4" xfId="0" applyNumberFormat="1" applyFont="1" applyFill="1" applyBorder="1" applyAlignment="1">
      <alignment horizontal="left" vertical="top" wrapText="1"/>
    </xf>
    <xf numFmtId="4" fontId="2" fillId="3" borderId="12" xfId="0" applyNumberFormat="1" applyFont="1" applyFill="1" applyBorder="1" applyAlignment="1">
      <alignment horizontal="left" vertical="top" wrapText="1"/>
    </xf>
    <xf numFmtId="4" fontId="3" fillId="3" borderId="13" xfId="0" applyNumberFormat="1" applyFont="1" applyFill="1" applyBorder="1" applyAlignment="1">
      <alignment horizontal="left" vertical="top" wrapText="1"/>
    </xf>
    <xf numFmtId="4" fontId="4" fillId="4" borderId="1" xfId="0" applyNumberFormat="1" applyFont="1" applyFill="1" applyBorder="1" applyAlignment="1">
      <alignment horizontal="left" vertical="top" wrapText="1"/>
    </xf>
    <xf numFmtId="4" fontId="3" fillId="4" borderId="2" xfId="0" applyNumberFormat="1" applyFont="1" applyFill="1" applyBorder="1" applyAlignment="1">
      <alignment horizontal="left" vertical="top" wrapText="1"/>
    </xf>
    <xf numFmtId="4" fontId="3" fillId="4" borderId="3" xfId="0" applyNumberFormat="1" applyFont="1" applyFill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4" fontId="2" fillId="3" borderId="1" xfId="0" applyNumberFormat="1" applyFont="1" applyFill="1" applyBorder="1" applyAlignment="1">
      <alignment horizontal="left" vertical="top" wrapText="1"/>
    </xf>
    <xf numFmtId="4" fontId="3" fillId="3" borderId="2" xfId="0" applyNumberFormat="1" applyFont="1" applyFill="1" applyBorder="1" applyAlignment="1">
      <alignment horizontal="left" vertical="top" wrapText="1"/>
    </xf>
    <xf numFmtId="4" fontId="3" fillId="3" borderId="3" xfId="0" applyNumberFormat="1" applyFont="1" applyFill="1" applyBorder="1" applyAlignment="1">
      <alignment horizontal="left" vertical="top" wrapText="1"/>
    </xf>
    <xf numFmtId="4" fontId="2" fillId="2" borderId="1" xfId="0" applyNumberFormat="1" applyFont="1" applyFill="1" applyBorder="1" applyAlignment="1">
      <alignment horizontal="left" vertical="top" wrapText="1"/>
    </xf>
    <xf numFmtId="4" fontId="3" fillId="2" borderId="2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</cellXfs>
  <cellStyles count="4">
    <cellStyle name="Koma 2" xfId="1"/>
    <cellStyle name="Normaallaad 3" xfId="2"/>
    <cellStyle name="Normal" xfId="0" builtinId="0"/>
    <cellStyle name="Normal 1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5</xdr:row>
      <xdr:rowOff>9525</xdr:rowOff>
    </xdr:to>
    <xdr:pic>
      <xdr:nvPicPr>
        <xdr:cNvPr id="2" name="Picture 1" descr="http://www.struktuurifondid.ee/public/EL_Sotsiaalfond_horisontaalne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811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8" tint="0.39997558519241921"/>
  </sheetPr>
  <dimension ref="B1:W33"/>
  <sheetViews>
    <sheetView tabSelected="1" topLeftCell="A10" zoomScale="70" zoomScaleNormal="70" workbookViewId="0">
      <selection activeCell="V34" sqref="V34"/>
    </sheetView>
  </sheetViews>
  <sheetFormatPr defaultRowHeight="15"/>
  <cols>
    <col min="2" max="2" width="30.140625" customWidth="1"/>
    <col min="3" max="3" width="62.7109375" customWidth="1"/>
    <col min="4" max="4" width="10.28515625" customWidth="1"/>
    <col min="6" max="6" width="11.140625" customWidth="1"/>
    <col min="7" max="7" width="12.7109375" customWidth="1"/>
    <col min="8" max="8" width="10.140625" bestFit="1" customWidth="1"/>
    <col min="10" max="10" width="10.140625" bestFit="1" customWidth="1"/>
    <col min="13" max="13" width="10.140625" bestFit="1" customWidth="1"/>
    <col min="17" max="19" width="10.140625" bestFit="1" customWidth="1"/>
    <col min="20" max="20" width="11.28515625" customWidth="1"/>
    <col min="21" max="21" width="11.5703125" customWidth="1"/>
    <col min="22" max="22" width="11.7109375" customWidth="1"/>
    <col min="23" max="23" width="11.140625" customWidth="1"/>
  </cols>
  <sheetData>
    <row r="1" spans="2:23" s="2" customFormat="1">
      <c r="B1" s="1"/>
      <c r="D1" s="1"/>
      <c r="E1" s="1"/>
      <c r="F1" s="1"/>
      <c r="G1" s="1"/>
      <c r="V1" s="1" t="s">
        <v>0</v>
      </c>
    </row>
    <row r="2" spans="2:23" s="2" customFormat="1">
      <c r="B2" s="1"/>
      <c r="D2" s="1"/>
      <c r="E2" s="1"/>
      <c r="F2" s="1"/>
      <c r="G2" s="1"/>
      <c r="V2" s="3" t="s">
        <v>1</v>
      </c>
    </row>
    <row r="3" spans="2:23" s="2" customFormat="1">
      <c r="B3" s="3"/>
      <c r="D3" s="1"/>
      <c r="E3" s="1"/>
      <c r="F3" s="1"/>
      <c r="G3" s="1"/>
    </row>
    <row r="4" spans="2:23" s="2" customFormat="1">
      <c r="B4" s="3"/>
      <c r="D4" s="1"/>
      <c r="E4" s="1"/>
      <c r="F4" s="1"/>
      <c r="G4" s="1"/>
    </row>
    <row r="5" spans="2:23" s="2" customFormat="1">
      <c r="B5" s="3"/>
      <c r="D5" s="1"/>
      <c r="E5" s="1"/>
      <c r="F5" s="1"/>
      <c r="G5" s="1"/>
    </row>
    <row r="6" spans="2:23" s="2" customFormat="1">
      <c r="B6" s="3"/>
      <c r="D6" s="1"/>
      <c r="E6" s="1"/>
      <c r="F6" s="1"/>
      <c r="G6" s="1"/>
    </row>
    <row r="7" spans="2:23" s="2" customFormat="1">
      <c r="B7" s="4" t="s">
        <v>2</v>
      </c>
      <c r="D7" s="1"/>
      <c r="E7" s="1"/>
      <c r="F7" s="1"/>
      <c r="G7" s="1"/>
      <c r="N7" s="5"/>
      <c r="O7" s="5"/>
      <c r="P7" s="5"/>
      <c r="Q7" s="5"/>
      <c r="R7" s="5"/>
      <c r="S7" s="5"/>
      <c r="T7" s="5"/>
    </row>
    <row r="8" spans="2:23" s="2" customFormat="1">
      <c r="B8" s="4" t="s">
        <v>3</v>
      </c>
      <c r="D8" s="1"/>
      <c r="E8" s="1"/>
      <c r="F8" s="1"/>
      <c r="G8" s="1"/>
      <c r="H8" s="55">
        <v>2018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7"/>
      <c r="T8" s="5"/>
    </row>
    <row r="9" spans="2:23" ht="45">
      <c r="B9" s="6" t="s">
        <v>4</v>
      </c>
      <c r="C9" s="7" t="s">
        <v>5</v>
      </c>
      <c r="D9" s="6" t="s">
        <v>6</v>
      </c>
      <c r="E9" s="6" t="s">
        <v>7</v>
      </c>
      <c r="F9" s="6" t="s">
        <v>8</v>
      </c>
      <c r="G9" s="6" t="s">
        <v>9</v>
      </c>
      <c r="H9" s="8" t="s">
        <v>10</v>
      </c>
      <c r="I9" s="8" t="s">
        <v>11</v>
      </c>
      <c r="J9" s="8" t="s">
        <v>12</v>
      </c>
      <c r="K9" s="8" t="s">
        <v>13</v>
      </c>
      <c r="L9" s="8" t="s">
        <v>14</v>
      </c>
      <c r="M9" s="8" t="s">
        <v>15</v>
      </c>
      <c r="N9" s="9" t="s">
        <v>16</v>
      </c>
      <c r="O9" s="9" t="s">
        <v>17</v>
      </c>
      <c r="P9" s="9" t="s">
        <v>18</v>
      </c>
      <c r="Q9" s="9" t="s">
        <v>19</v>
      </c>
      <c r="R9" s="9" t="s">
        <v>20</v>
      </c>
      <c r="S9" s="9" t="s">
        <v>21</v>
      </c>
      <c r="T9" s="10" t="s">
        <v>22</v>
      </c>
      <c r="U9" s="10" t="s">
        <v>23</v>
      </c>
      <c r="V9" s="10" t="s">
        <v>24</v>
      </c>
      <c r="W9" s="10" t="s">
        <v>25</v>
      </c>
    </row>
    <row r="10" spans="2:23">
      <c r="B10" s="58" t="s">
        <v>26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</row>
    <row r="11" spans="2:23">
      <c r="B11" s="11" t="s">
        <v>27</v>
      </c>
      <c r="C11" s="12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</row>
    <row r="12" spans="2:23" ht="30">
      <c r="B12" s="16" t="s">
        <v>28</v>
      </c>
      <c r="C12" s="10" t="s">
        <v>29</v>
      </c>
      <c r="D12" s="17" t="s">
        <v>30</v>
      </c>
      <c r="E12" s="17">
        <v>12</v>
      </c>
      <c r="F12" s="17">
        <f>G12/E12</f>
        <v>1083.3333333333333</v>
      </c>
      <c r="G12" s="17">
        <v>13000</v>
      </c>
      <c r="H12" s="10">
        <f>G12/E12</f>
        <v>1083.3333333333333</v>
      </c>
      <c r="I12" s="10">
        <f>H12</f>
        <v>1083.3333333333333</v>
      </c>
      <c r="J12" s="10">
        <f>H12</f>
        <v>1083.3333333333333</v>
      </c>
      <c r="K12" s="10">
        <f>H12</f>
        <v>1083.3333333333333</v>
      </c>
      <c r="L12" s="10">
        <f>J12</f>
        <v>1083.3333333333333</v>
      </c>
      <c r="M12" s="10">
        <f>J12</f>
        <v>1083.3333333333333</v>
      </c>
      <c r="N12" s="10">
        <f>L12</f>
        <v>1083.3333333333333</v>
      </c>
      <c r="O12" s="10">
        <f>L12</f>
        <v>1083.3333333333333</v>
      </c>
      <c r="P12" s="10">
        <f>N12</f>
        <v>1083.3333333333333</v>
      </c>
      <c r="Q12" s="10">
        <f>N12</f>
        <v>1083.3333333333333</v>
      </c>
      <c r="R12" s="10">
        <f>P12</f>
        <v>1083.3333333333333</v>
      </c>
      <c r="S12" s="10">
        <f>P12</f>
        <v>1083.3333333333333</v>
      </c>
      <c r="T12" s="10">
        <f>SUM(H12:M12)</f>
        <v>6499.9999999999991</v>
      </c>
      <c r="U12" s="10">
        <f>SUM(N12:S12)</f>
        <v>6499.9999999999991</v>
      </c>
      <c r="V12" s="10">
        <f>SUM(T12:U12)</f>
        <v>12999.999999999998</v>
      </c>
      <c r="W12" s="17">
        <f>26404.59+V12</f>
        <v>39404.589999999997</v>
      </c>
    </row>
    <row r="13" spans="2:23">
      <c r="B13" s="61" t="s">
        <v>31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</row>
    <row r="14" spans="2:23" ht="30">
      <c r="B14" s="18" t="s">
        <v>32</v>
      </c>
      <c r="C14" s="19" t="s">
        <v>33</v>
      </c>
      <c r="D14" s="17" t="s">
        <v>34</v>
      </c>
      <c r="E14" s="17">
        <v>40</v>
      </c>
      <c r="F14" s="17">
        <v>195</v>
      </c>
      <c r="G14" s="20">
        <v>7800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>
        <v>7800</v>
      </c>
      <c r="T14" s="10">
        <f>SUM(H14:M14)</f>
        <v>0</v>
      </c>
      <c r="U14" s="10">
        <f>SUM(N14:S14)</f>
        <v>7800</v>
      </c>
      <c r="V14" s="10">
        <f>G14</f>
        <v>7800</v>
      </c>
      <c r="W14" s="17">
        <f>59679.45+V14</f>
        <v>67479.45</v>
      </c>
    </row>
    <row r="15" spans="2:23" ht="45">
      <c r="B15" s="18" t="s">
        <v>35</v>
      </c>
      <c r="C15" s="19" t="s">
        <v>36</v>
      </c>
      <c r="D15" s="17" t="s">
        <v>37</v>
      </c>
      <c r="E15" s="17">
        <v>1</v>
      </c>
      <c r="F15" s="17">
        <v>0</v>
      </c>
      <c r="G15" s="21">
        <v>0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>
        <v>0</v>
      </c>
      <c r="U15" s="10">
        <v>0</v>
      </c>
      <c r="V15" s="10">
        <v>0</v>
      </c>
      <c r="W15" s="17">
        <f>14678.26+V15</f>
        <v>14678.26</v>
      </c>
    </row>
    <row r="16" spans="2:23" ht="45">
      <c r="B16" s="18" t="s">
        <v>38</v>
      </c>
      <c r="C16" s="19" t="s">
        <v>39</v>
      </c>
      <c r="D16" s="17" t="s">
        <v>40</v>
      </c>
      <c r="E16" s="17">
        <v>40</v>
      </c>
      <c r="F16" s="17">
        <f t="shared" ref="F16:F21" si="0">G16/E16</f>
        <v>125</v>
      </c>
      <c r="G16" s="18">
        <v>5000</v>
      </c>
      <c r="H16" s="10">
        <v>1000</v>
      </c>
      <c r="I16" s="10">
        <v>1000</v>
      </c>
      <c r="J16" s="10"/>
      <c r="K16" s="10"/>
      <c r="L16" s="10">
        <v>1000</v>
      </c>
      <c r="M16" s="10"/>
      <c r="N16" s="10"/>
      <c r="O16" s="10">
        <v>1000</v>
      </c>
      <c r="P16" s="10"/>
      <c r="Q16" s="10"/>
      <c r="R16" s="10">
        <v>1000</v>
      </c>
      <c r="S16" s="10"/>
      <c r="T16" s="10">
        <f t="shared" ref="T16:T21" si="1">SUM(H16:M16)</f>
        <v>3000</v>
      </c>
      <c r="U16" s="10">
        <f t="shared" ref="U16:U23" si="2">SUM(N16:S16)</f>
        <v>2000</v>
      </c>
      <c r="V16" s="10">
        <f t="shared" ref="V16:V21" si="3">G16</f>
        <v>5000</v>
      </c>
      <c r="W16" s="17">
        <f>41785.66+V16</f>
        <v>46785.66</v>
      </c>
    </row>
    <row r="17" spans="2:23" ht="45">
      <c r="B17" s="18" t="s">
        <v>41</v>
      </c>
      <c r="C17" s="19" t="s">
        <v>42</v>
      </c>
      <c r="D17" s="17" t="s">
        <v>43</v>
      </c>
      <c r="E17" s="17">
        <v>20</v>
      </c>
      <c r="F17" s="17">
        <f t="shared" si="0"/>
        <v>1000</v>
      </c>
      <c r="G17" s="21">
        <v>20000</v>
      </c>
      <c r="H17" s="10">
        <v>2000</v>
      </c>
      <c r="I17" s="10"/>
      <c r="J17" s="10">
        <v>4000</v>
      </c>
      <c r="K17" s="10"/>
      <c r="L17" s="10"/>
      <c r="M17" s="10">
        <v>2000</v>
      </c>
      <c r="N17" s="10"/>
      <c r="O17" s="10">
        <v>2000</v>
      </c>
      <c r="P17" s="10"/>
      <c r="Q17" s="10">
        <v>5000</v>
      </c>
      <c r="R17" s="10">
        <v>5000</v>
      </c>
      <c r="S17" s="10"/>
      <c r="T17" s="10">
        <f t="shared" si="1"/>
        <v>8000</v>
      </c>
      <c r="U17" s="10">
        <f t="shared" si="2"/>
        <v>12000</v>
      </c>
      <c r="V17" s="10">
        <f t="shared" si="3"/>
        <v>20000</v>
      </c>
      <c r="W17" s="17">
        <f>48519.84+V17</f>
        <v>68519.839999999997</v>
      </c>
    </row>
    <row r="18" spans="2:23" ht="60">
      <c r="B18" s="18" t="s">
        <v>44</v>
      </c>
      <c r="C18" s="19" t="s">
        <v>45</v>
      </c>
      <c r="D18" s="17" t="s">
        <v>46</v>
      </c>
      <c r="E18" s="17">
        <v>34</v>
      </c>
      <c r="F18" s="17">
        <f t="shared" si="0"/>
        <v>2205.8823529411766</v>
      </c>
      <c r="G18" s="18">
        <v>75000</v>
      </c>
      <c r="H18" s="10"/>
      <c r="I18" s="10"/>
      <c r="J18" s="10">
        <v>18750</v>
      </c>
      <c r="K18" s="10"/>
      <c r="L18" s="10"/>
      <c r="M18" s="10">
        <v>18750</v>
      </c>
      <c r="N18" s="10"/>
      <c r="O18" s="10"/>
      <c r="P18" s="10"/>
      <c r="Q18" s="10">
        <v>18750</v>
      </c>
      <c r="R18" s="10"/>
      <c r="S18" s="10">
        <v>18750</v>
      </c>
      <c r="T18" s="10">
        <f t="shared" si="1"/>
        <v>37500</v>
      </c>
      <c r="U18" s="10">
        <f>SUM(N18:S18)</f>
        <v>37500</v>
      </c>
      <c r="V18" s="10">
        <f t="shared" si="3"/>
        <v>75000</v>
      </c>
      <c r="W18" s="17">
        <f>80387.28+V18</f>
        <v>155387.28</v>
      </c>
    </row>
    <row r="19" spans="2:23" ht="30">
      <c r="B19" s="18" t="s">
        <v>47</v>
      </c>
      <c r="C19" s="19" t="s">
        <v>48</v>
      </c>
      <c r="D19" s="17" t="s">
        <v>49</v>
      </c>
      <c r="E19" s="17">
        <v>0</v>
      </c>
      <c r="F19" s="17">
        <v>0</v>
      </c>
      <c r="G19" s="18">
        <v>0</v>
      </c>
      <c r="H19" s="10"/>
      <c r="I19" s="10"/>
      <c r="J19" s="10"/>
      <c r="K19" s="10"/>
      <c r="L19" s="10"/>
      <c r="M19" s="10"/>
      <c r="N19" s="10"/>
      <c r="O19" s="10"/>
      <c r="P19" s="10"/>
      <c r="R19" s="10"/>
      <c r="T19" s="10">
        <f t="shared" si="1"/>
        <v>0</v>
      </c>
      <c r="U19" s="10">
        <f t="shared" si="2"/>
        <v>0</v>
      </c>
      <c r="V19" s="10">
        <f t="shared" si="3"/>
        <v>0</v>
      </c>
      <c r="W19" s="17">
        <f>8500+V19</f>
        <v>8500</v>
      </c>
    </row>
    <row r="20" spans="2:23" ht="45">
      <c r="B20" s="18" t="s">
        <v>50</v>
      </c>
      <c r="C20" s="19" t="s">
        <v>51</v>
      </c>
      <c r="D20" s="17" t="s">
        <v>30</v>
      </c>
      <c r="E20" s="17">
        <v>12</v>
      </c>
      <c r="F20" s="17">
        <f t="shared" si="0"/>
        <v>333.33333333333331</v>
      </c>
      <c r="G20" s="21">
        <v>4000</v>
      </c>
      <c r="H20" s="10">
        <f>F20</f>
        <v>333.33333333333331</v>
      </c>
      <c r="I20" s="10">
        <f>H20</f>
        <v>333.33333333333331</v>
      </c>
      <c r="J20" s="10">
        <f t="shared" ref="J20:S20" si="4">H20</f>
        <v>333.33333333333331</v>
      </c>
      <c r="K20" s="10">
        <f t="shared" si="4"/>
        <v>333.33333333333331</v>
      </c>
      <c r="L20" s="10">
        <f t="shared" si="4"/>
        <v>333.33333333333331</v>
      </c>
      <c r="M20" s="10">
        <f t="shared" si="4"/>
        <v>333.33333333333331</v>
      </c>
      <c r="N20" s="10">
        <f t="shared" si="4"/>
        <v>333.33333333333331</v>
      </c>
      <c r="O20" s="10">
        <f t="shared" si="4"/>
        <v>333.33333333333331</v>
      </c>
      <c r="P20" s="10">
        <f t="shared" si="4"/>
        <v>333.33333333333331</v>
      </c>
      <c r="Q20" s="10">
        <f t="shared" si="4"/>
        <v>333.33333333333331</v>
      </c>
      <c r="R20" s="10">
        <f t="shared" si="4"/>
        <v>333.33333333333331</v>
      </c>
      <c r="S20" s="10">
        <f t="shared" si="4"/>
        <v>333.33333333333331</v>
      </c>
      <c r="T20" s="10">
        <f t="shared" si="1"/>
        <v>1999.9999999999998</v>
      </c>
      <c r="U20" s="10">
        <f t="shared" si="2"/>
        <v>1999.9999999999998</v>
      </c>
      <c r="V20" s="10">
        <f t="shared" si="3"/>
        <v>4000</v>
      </c>
      <c r="W20" s="17">
        <f>12394.7+V20</f>
        <v>16394.7</v>
      </c>
    </row>
    <row r="21" spans="2:23" ht="45">
      <c r="B21" s="22" t="s">
        <v>52</v>
      </c>
      <c r="C21" s="19" t="s">
        <v>53</v>
      </c>
      <c r="D21" s="17" t="s">
        <v>54</v>
      </c>
      <c r="E21" s="17">
        <v>800</v>
      </c>
      <c r="F21" s="17">
        <f t="shared" si="0"/>
        <v>6.875</v>
      </c>
      <c r="G21" s="20">
        <v>5500</v>
      </c>
      <c r="H21" s="10"/>
      <c r="I21" s="10"/>
      <c r="J21" s="10"/>
      <c r="K21" s="10"/>
      <c r="L21" s="10">
        <v>2500</v>
      </c>
      <c r="M21" s="10"/>
      <c r="N21" s="10"/>
      <c r="O21" s="10"/>
      <c r="P21" s="10"/>
      <c r="Q21" s="10">
        <v>2500</v>
      </c>
      <c r="R21" s="10"/>
      <c r="S21" s="10"/>
      <c r="T21" s="10">
        <f t="shared" si="1"/>
        <v>2500</v>
      </c>
      <c r="U21" s="10">
        <f t="shared" si="2"/>
        <v>2500</v>
      </c>
      <c r="V21" s="10">
        <f t="shared" si="3"/>
        <v>5500</v>
      </c>
      <c r="W21" s="17">
        <f>58627.1+V21</f>
        <v>64127.1</v>
      </c>
    </row>
    <row r="22" spans="2:23" ht="45">
      <c r="B22" s="23" t="s">
        <v>55</v>
      </c>
      <c r="C22" s="24" t="s">
        <v>56</v>
      </c>
      <c r="D22" s="25" t="s">
        <v>57</v>
      </c>
      <c r="E22" s="25">
        <v>0</v>
      </c>
      <c r="F22" s="25">
        <v>0</v>
      </c>
      <c r="G22" s="22">
        <v>0</v>
      </c>
      <c r="H22" s="26"/>
      <c r="I22" s="26"/>
      <c r="J22" s="26"/>
      <c r="K22" s="26"/>
      <c r="L22" s="26"/>
      <c r="M22" s="26"/>
      <c r="N22" s="27"/>
      <c r="O22" s="27"/>
      <c r="P22" s="27"/>
      <c r="Q22" s="27"/>
      <c r="R22" s="27"/>
      <c r="S22" s="27"/>
      <c r="T22" s="10">
        <f>SUM(H22:M22)</f>
        <v>0</v>
      </c>
      <c r="U22" s="10">
        <f t="shared" si="2"/>
        <v>0</v>
      </c>
      <c r="V22" s="10">
        <f>T22+U22</f>
        <v>0</v>
      </c>
      <c r="W22" s="28">
        <f>9771.6+V22</f>
        <v>9771.6</v>
      </c>
    </row>
    <row r="23" spans="2:23">
      <c r="B23" s="61" t="s">
        <v>58</v>
      </c>
      <c r="C23" s="64"/>
      <c r="D23" s="64"/>
      <c r="E23" s="64"/>
      <c r="F23" s="65"/>
      <c r="G23" s="18">
        <f t="shared" ref="G23:S23" si="5">SUM(G14:G22)</f>
        <v>117300</v>
      </c>
      <c r="H23" s="29">
        <f t="shared" si="5"/>
        <v>3333.3333333333335</v>
      </c>
      <c r="I23" s="29">
        <f t="shared" si="5"/>
        <v>1333.3333333333333</v>
      </c>
      <c r="J23" s="29">
        <f t="shared" si="5"/>
        <v>23083.333333333332</v>
      </c>
      <c r="K23" s="29">
        <f t="shared" si="5"/>
        <v>333.33333333333331</v>
      </c>
      <c r="L23" s="29">
        <f t="shared" si="5"/>
        <v>3833.333333333333</v>
      </c>
      <c r="M23" s="29">
        <f t="shared" si="5"/>
        <v>21083.333333333332</v>
      </c>
      <c r="N23" s="29">
        <f t="shared" si="5"/>
        <v>333.33333333333331</v>
      </c>
      <c r="O23" s="29">
        <f t="shared" si="5"/>
        <v>3333.3333333333335</v>
      </c>
      <c r="P23" s="29">
        <f t="shared" si="5"/>
        <v>333.33333333333331</v>
      </c>
      <c r="Q23" s="29">
        <f t="shared" si="5"/>
        <v>26583.333333333332</v>
      </c>
      <c r="R23" s="29">
        <f t="shared" si="5"/>
        <v>6333.333333333333</v>
      </c>
      <c r="S23" s="29">
        <f t="shared" si="5"/>
        <v>26883.333333333332</v>
      </c>
      <c r="T23" s="17">
        <f>SUM(H23:M23)</f>
        <v>53000</v>
      </c>
      <c r="U23" s="17">
        <f t="shared" si="2"/>
        <v>63800</v>
      </c>
      <c r="V23" s="17">
        <f>SUM(V14:V22)</f>
        <v>117300</v>
      </c>
      <c r="W23" s="17">
        <f>SUM(W14:W22)</f>
        <v>451643.88999999996</v>
      </c>
    </row>
    <row r="24" spans="2:23">
      <c r="B24" s="30" t="s">
        <v>59</v>
      </c>
      <c r="C24" s="31"/>
      <c r="D24" s="32"/>
      <c r="E24" s="32"/>
      <c r="F24" s="32"/>
      <c r="G24" s="33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</row>
    <row r="25" spans="2:23">
      <c r="B25" s="61" t="s">
        <v>60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</row>
    <row r="26" spans="2:23">
      <c r="B26" s="17" t="s">
        <v>61</v>
      </c>
      <c r="C26" s="10" t="s">
        <v>62</v>
      </c>
      <c r="D26" s="17" t="s">
        <v>30</v>
      </c>
      <c r="E26" s="17">
        <v>12</v>
      </c>
      <c r="F26" s="17">
        <f>G26/E26</f>
        <v>1900</v>
      </c>
      <c r="G26" s="17">
        <f>SUM(H26:S26)</f>
        <v>22800</v>
      </c>
      <c r="H26" s="10">
        <v>1900</v>
      </c>
      <c r="I26" s="10">
        <f t="shared" ref="I26:S27" si="6">H26</f>
        <v>1900</v>
      </c>
      <c r="J26" s="10">
        <f t="shared" si="6"/>
        <v>1900</v>
      </c>
      <c r="K26" s="10">
        <f t="shared" si="6"/>
        <v>1900</v>
      </c>
      <c r="L26" s="10">
        <f t="shared" si="6"/>
        <v>1900</v>
      </c>
      <c r="M26" s="10">
        <f t="shared" si="6"/>
        <v>1900</v>
      </c>
      <c r="N26" s="10">
        <f t="shared" si="6"/>
        <v>1900</v>
      </c>
      <c r="O26" s="10">
        <f t="shared" si="6"/>
        <v>1900</v>
      </c>
      <c r="P26" s="10">
        <f t="shared" si="6"/>
        <v>1900</v>
      </c>
      <c r="Q26" s="10">
        <f t="shared" si="6"/>
        <v>1900</v>
      </c>
      <c r="R26" s="10">
        <f t="shared" si="6"/>
        <v>1900</v>
      </c>
      <c r="S26" s="10">
        <f t="shared" si="6"/>
        <v>1900</v>
      </c>
      <c r="T26" s="10">
        <f>SUM(H26:M26)</f>
        <v>11400</v>
      </c>
      <c r="U26" s="10">
        <f>SUM(N26:S26)</f>
        <v>11400</v>
      </c>
      <c r="V26" s="10">
        <f>SUM(T26:U26)</f>
        <v>22800</v>
      </c>
      <c r="W26" s="17">
        <f>49197+V26</f>
        <v>71997</v>
      </c>
    </row>
    <row r="27" spans="2:23">
      <c r="B27" s="36" t="s">
        <v>63</v>
      </c>
      <c r="C27" s="10" t="s">
        <v>62</v>
      </c>
      <c r="D27" s="17" t="s">
        <v>30</v>
      </c>
      <c r="E27" s="17">
        <v>12</v>
      </c>
      <c r="F27" s="17">
        <v>1780</v>
      </c>
      <c r="G27" s="17">
        <f>SUM(H27:S27)</f>
        <v>21480</v>
      </c>
      <c r="H27" s="10">
        <v>1790</v>
      </c>
      <c r="I27" s="10">
        <f t="shared" si="6"/>
        <v>1790</v>
      </c>
      <c r="J27" s="10">
        <f t="shared" si="6"/>
        <v>1790</v>
      </c>
      <c r="K27" s="10">
        <f t="shared" si="6"/>
        <v>1790</v>
      </c>
      <c r="L27" s="10">
        <f t="shared" si="6"/>
        <v>1790</v>
      </c>
      <c r="M27" s="10">
        <f t="shared" si="6"/>
        <v>1790</v>
      </c>
      <c r="N27" s="10">
        <f t="shared" si="6"/>
        <v>1790</v>
      </c>
      <c r="O27" s="10">
        <f t="shared" si="6"/>
        <v>1790</v>
      </c>
      <c r="P27" s="10">
        <f t="shared" si="6"/>
        <v>1790</v>
      </c>
      <c r="Q27" s="10">
        <f t="shared" si="6"/>
        <v>1790</v>
      </c>
      <c r="R27" s="10">
        <f t="shared" si="6"/>
        <v>1790</v>
      </c>
      <c r="S27" s="10">
        <f t="shared" si="6"/>
        <v>1790</v>
      </c>
      <c r="T27" s="10">
        <f>SUM(H27:M27)</f>
        <v>10740</v>
      </c>
      <c r="U27" s="10">
        <f>SUM(N27:S27)</f>
        <v>10740</v>
      </c>
      <c r="V27" s="10">
        <f>SUM(T27:U27)</f>
        <v>21480</v>
      </c>
      <c r="W27" s="17">
        <f>38866.41+V27</f>
        <v>60346.41</v>
      </c>
    </row>
    <row r="28" spans="2:23">
      <c r="B28" s="61" t="s">
        <v>64</v>
      </c>
      <c r="C28" s="64"/>
      <c r="D28" s="64"/>
      <c r="E28" s="64"/>
      <c r="F28" s="65"/>
      <c r="G28" s="37">
        <f t="shared" ref="G28:S28" si="7">G12+G26+G27</f>
        <v>57280</v>
      </c>
      <c r="H28" s="38">
        <f t="shared" si="7"/>
        <v>4773.333333333333</v>
      </c>
      <c r="I28" s="38">
        <f t="shared" si="7"/>
        <v>4773.333333333333</v>
      </c>
      <c r="J28" s="38">
        <f t="shared" si="7"/>
        <v>4773.333333333333</v>
      </c>
      <c r="K28" s="38">
        <f t="shared" si="7"/>
        <v>4773.333333333333</v>
      </c>
      <c r="L28" s="38">
        <f t="shared" si="7"/>
        <v>4773.333333333333</v>
      </c>
      <c r="M28" s="38">
        <f t="shared" si="7"/>
        <v>4773.333333333333</v>
      </c>
      <c r="N28" s="38">
        <f t="shared" si="7"/>
        <v>4773.333333333333</v>
      </c>
      <c r="O28" s="38">
        <f t="shared" si="7"/>
        <v>4773.333333333333</v>
      </c>
      <c r="P28" s="38">
        <f t="shared" si="7"/>
        <v>4773.333333333333</v>
      </c>
      <c r="Q28" s="38">
        <f t="shared" si="7"/>
        <v>4773.333333333333</v>
      </c>
      <c r="R28" s="38">
        <f t="shared" si="7"/>
        <v>4773.333333333333</v>
      </c>
      <c r="S28" s="38">
        <f t="shared" si="7"/>
        <v>4773.333333333333</v>
      </c>
      <c r="T28" s="22">
        <f>SUM(H28:M28)</f>
        <v>28639.999999999996</v>
      </c>
      <c r="U28" s="22">
        <f>SUM(N28:S28)</f>
        <v>28639.999999999996</v>
      </c>
      <c r="V28" s="22">
        <f>SUM(T28:U28)</f>
        <v>57279.999999999993</v>
      </c>
      <c r="W28" s="22">
        <f>W12+W26+W27</f>
        <v>171748</v>
      </c>
    </row>
    <row r="29" spans="2:23">
      <c r="B29" s="50" t="s">
        <v>65</v>
      </c>
      <c r="C29" s="51"/>
      <c r="D29" s="51"/>
      <c r="E29" s="51"/>
      <c r="F29" s="51"/>
      <c r="G29" s="39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</row>
    <row r="30" spans="2:23">
      <c r="B30" s="42" t="s">
        <v>66</v>
      </c>
      <c r="C30" s="14"/>
      <c r="D30" s="13"/>
      <c r="E30" s="13"/>
      <c r="F30" s="13"/>
      <c r="G30" s="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5"/>
    </row>
    <row r="31" spans="2:23">
      <c r="B31" s="43" t="s">
        <v>67</v>
      </c>
      <c r="C31" s="44" t="s">
        <v>68</v>
      </c>
      <c r="D31" s="43" t="s">
        <v>30</v>
      </c>
      <c r="E31" s="43">
        <v>12</v>
      </c>
      <c r="F31" s="43">
        <f>G31/12</f>
        <v>716</v>
      </c>
      <c r="G31" s="43">
        <f>G28*0.15</f>
        <v>8592</v>
      </c>
      <c r="H31" s="44">
        <f>F31</f>
        <v>716</v>
      </c>
      <c r="I31" s="44">
        <f>F31</f>
        <v>716</v>
      </c>
      <c r="J31" s="44">
        <f>H31</f>
        <v>716</v>
      </c>
      <c r="K31" s="44">
        <f>I31</f>
        <v>716</v>
      </c>
      <c r="L31" s="44">
        <f>I31</f>
        <v>716</v>
      </c>
      <c r="M31" s="44">
        <f>K31</f>
        <v>716</v>
      </c>
      <c r="N31" s="44">
        <f>L31</f>
        <v>716</v>
      </c>
      <c r="O31" s="44">
        <f>L31</f>
        <v>716</v>
      </c>
      <c r="P31" s="44">
        <f>N31</f>
        <v>716</v>
      </c>
      <c r="Q31" s="44">
        <f>O31</f>
        <v>716</v>
      </c>
      <c r="R31" s="44">
        <f>O31</f>
        <v>716</v>
      </c>
      <c r="S31" s="44">
        <f>Q31</f>
        <v>716</v>
      </c>
      <c r="T31" s="44">
        <f>SUM(H31:M31)</f>
        <v>4296</v>
      </c>
      <c r="U31" s="44">
        <f>SUM(N31:S31)</f>
        <v>4296</v>
      </c>
      <c r="V31" s="44">
        <f>SUM(T31:U31)</f>
        <v>8592</v>
      </c>
      <c r="W31" s="43">
        <f>17170.21+V31</f>
        <v>25762.21</v>
      </c>
    </row>
    <row r="32" spans="2:23">
      <c r="B32" s="45" t="s">
        <v>69</v>
      </c>
      <c r="C32" s="14"/>
      <c r="D32" s="6"/>
      <c r="E32" s="6"/>
      <c r="F32" s="6"/>
      <c r="G32" s="46">
        <f t="shared" ref="G32:V32" si="8">G31</f>
        <v>8592</v>
      </c>
      <c r="H32" s="47">
        <f t="shared" si="8"/>
        <v>716</v>
      </c>
      <c r="I32" s="47">
        <f t="shared" si="8"/>
        <v>716</v>
      </c>
      <c r="J32" s="47">
        <f t="shared" si="8"/>
        <v>716</v>
      </c>
      <c r="K32" s="47">
        <f t="shared" si="8"/>
        <v>716</v>
      </c>
      <c r="L32" s="47">
        <f t="shared" si="8"/>
        <v>716</v>
      </c>
      <c r="M32" s="47">
        <f t="shared" si="8"/>
        <v>716</v>
      </c>
      <c r="N32" s="47">
        <f t="shared" si="8"/>
        <v>716</v>
      </c>
      <c r="O32" s="47">
        <f t="shared" si="8"/>
        <v>716</v>
      </c>
      <c r="P32" s="47">
        <f t="shared" si="8"/>
        <v>716</v>
      </c>
      <c r="Q32" s="47">
        <f t="shared" si="8"/>
        <v>716</v>
      </c>
      <c r="R32" s="47">
        <f t="shared" si="8"/>
        <v>716</v>
      </c>
      <c r="S32" s="47">
        <f t="shared" si="8"/>
        <v>716</v>
      </c>
      <c r="T32" s="47">
        <f t="shared" si="8"/>
        <v>4296</v>
      </c>
      <c r="U32" s="47">
        <f t="shared" si="8"/>
        <v>4296</v>
      </c>
      <c r="V32" s="47">
        <f t="shared" si="8"/>
        <v>8592</v>
      </c>
      <c r="W32" s="47">
        <f>W31</f>
        <v>25762.21</v>
      </c>
    </row>
    <row r="33" spans="2:23">
      <c r="B33" s="52" t="s">
        <v>70</v>
      </c>
      <c r="C33" s="53"/>
      <c r="D33" s="53"/>
      <c r="E33" s="53"/>
      <c r="F33" s="54"/>
      <c r="G33" s="48">
        <f t="shared" ref="G33:S33" si="9">G23+G28+G32</f>
        <v>183172</v>
      </c>
      <c r="H33" s="48">
        <f t="shared" si="9"/>
        <v>8822.6666666666661</v>
      </c>
      <c r="I33" s="48">
        <f t="shared" si="9"/>
        <v>6822.6666666666661</v>
      </c>
      <c r="J33" s="48">
        <f t="shared" si="9"/>
        <v>28572.666666666664</v>
      </c>
      <c r="K33" s="48">
        <f t="shared" si="9"/>
        <v>5822.6666666666661</v>
      </c>
      <c r="L33" s="48">
        <f t="shared" si="9"/>
        <v>9322.6666666666661</v>
      </c>
      <c r="M33" s="48">
        <f t="shared" si="9"/>
        <v>26572.666666666664</v>
      </c>
      <c r="N33" s="48">
        <f t="shared" si="9"/>
        <v>5822.6666666666661</v>
      </c>
      <c r="O33" s="48">
        <f t="shared" si="9"/>
        <v>8822.6666666666661</v>
      </c>
      <c r="P33" s="48">
        <f t="shared" si="9"/>
        <v>5822.6666666666661</v>
      </c>
      <c r="Q33" s="48">
        <f t="shared" si="9"/>
        <v>32072.666666666664</v>
      </c>
      <c r="R33" s="48">
        <f t="shared" si="9"/>
        <v>11822.666666666666</v>
      </c>
      <c r="S33" s="48">
        <f t="shared" si="9"/>
        <v>32372.666666666664</v>
      </c>
      <c r="T33" s="48">
        <f>SUM(H33:M33)</f>
        <v>85936</v>
      </c>
      <c r="U33" s="48">
        <f>SUM(N33:S33)</f>
        <v>96736</v>
      </c>
      <c r="V33" s="48">
        <f>V23+V28+V32</f>
        <v>183172</v>
      </c>
      <c r="W33" s="49">
        <f>W23+W28+W32</f>
        <v>649154.09999999986</v>
      </c>
    </row>
  </sheetData>
  <mergeCells count="8">
    <mergeCell ref="B29:F29"/>
    <mergeCell ref="B33:F33"/>
    <mergeCell ref="H8:S8"/>
    <mergeCell ref="B10:W10"/>
    <mergeCell ref="B13:W13"/>
    <mergeCell ref="B23:F23"/>
    <mergeCell ref="B25:W25"/>
    <mergeCell ref="B28:F28"/>
  </mergeCells>
  <pageMargins left="0.7" right="0.7" top="0.75" bottom="0.75" header="0.3" footer="0.3"/>
  <pageSetup paperSize="9" orientation="portrait" r:id="rId1"/>
  <ignoredErrors>
    <ignoredError sqref="T14:U22" formulaRange="1"/>
    <ignoredError sqref="I20 I31:V32 K12:R12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ea1</vt:lpstr>
    </vt:vector>
  </TitlesOfParts>
  <Company>Tervise Arengu Instituut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 Orusalu</dc:creator>
  <cp:lastModifiedBy>Mari Orusalu</cp:lastModifiedBy>
  <dcterms:created xsi:type="dcterms:W3CDTF">2017-09-08T14:10:19Z</dcterms:created>
  <dcterms:modified xsi:type="dcterms:W3CDTF">2017-09-11T17:12:33Z</dcterms:modified>
</cp:coreProperties>
</file>