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5\"/>
    </mc:Choice>
  </mc:AlternateContent>
  <bookViews>
    <workbookView xWindow="-120" yWindow="-120" windowWidth="29040" windowHeight="1764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1" l="1"/>
  <c r="E45" i="1"/>
  <c r="D41" i="1"/>
  <c r="E41" i="1"/>
  <c r="C41" i="1"/>
  <c r="G41" i="1" s="1"/>
  <c r="D40" i="1"/>
  <c r="D42" i="1" s="1"/>
  <c r="E40" i="1"/>
  <c r="E50" i="1" s="1"/>
  <c r="C40" i="1"/>
  <c r="D28" i="1"/>
  <c r="D29" i="1"/>
  <c r="D31" i="1"/>
  <c r="D32" i="1"/>
  <c r="D33" i="1"/>
  <c r="I34" i="1"/>
  <c r="I35" i="1" s="1"/>
  <c r="H34" i="1"/>
  <c r="Q34" i="1"/>
  <c r="R34" i="1"/>
  <c r="M34" i="1"/>
  <c r="M35" i="1" s="1"/>
  <c r="N34" i="1"/>
  <c r="N35" i="1" s="1"/>
  <c r="J34" i="1"/>
  <c r="J35" i="1" s="1"/>
  <c r="G40" i="1" l="1"/>
  <c r="G42" i="1" s="1"/>
  <c r="C42" i="1"/>
  <c r="E42" i="1"/>
  <c r="D50" i="1"/>
  <c r="S11" i="1"/>
  <c r="S17" i="1"/>
  <c r="S20" i="1" s="1"/>
  <c r="S21" i="1" s="1"/>
  <c r="D11" i="1"/>
  <c r="D13" i="1"/>
  <c r="D14" i="1"/>
  <c r="D15" i="1"/>
  <c r="D16" i="1"/>
  <c r="D17" i="1"/>
  <c r="D18" i="1"/>
  <c r="D19" i="1"/>
  <c r="D7" i="1"/>
  <c r="D10" i="1"/>
  <c r="D9" i="1"/>
  <c r="D8" i="1"/>
  <c r="R30" i="1"/>
  <c r="R35" i="1" l="1"/>
  <c r="E46" i="1"/>
  <c r="L34" i="1"/>
  <c r="Q30" i="1"/>
  <c r="P30" i="1"/>
  <c r="O30" i="1"/>
  <c r="E7" i="1"/>
  <c r="D12" i="1"/>
  <c r="D20" i="1" s="1"/>
  <c r="K11" i="1"/>
  <c r="K17" i="1"/>
  <c r="K20" i="1" s="1"/>
  <c r="Q35" i="1" l="1"/>
  <c r="D46" i="1"/>
  <c r="E51" i="1"/>
  <c r="E52" i="1" s="1"/>
  <c r="E47" i="1"/>
  <c r="D21" i="1"/>
  <c r="K21" i="1"/>
  <c r="E33" i="1"/>
  <c r="E31" i="1"/>
  <c r="E32" i="1"/>
  <c r="E29" i="1"/>
  <c r="E28" i="1"/>
  <c r="G34" i="1"/>
  <c r="K34" i="1"/>
  <c r="O34" i="1"/>
  <c r="O35" i="1" s="1"/>
  <c r="P34" i="1"/>
  <c r="P35" i="1" s="1"/>
  <c r="C34" i="1"/>
  <c r="B45" i="1" s="1"/>
  <c r="G30" i="1"/>
  <c r="H30" i="1"/>
  <c r="K30" i="1"/>
  <c r="K35" i="1" s="1"/>
  <c r="L30" i="1"/>
  <c r="L35" i="1" s="1"/>
  <c r="C30" i="1"/>
  <c r="B46" i="1" s="1"/>
  <c r="E19" i="1"/>
  <c r="E18" i="1"/>
  <c r="E16" i="1"/>
  <c r="E15" i="1"/>
  <c r="E14" i="1"/>
  <c r="E13" i="1"/>
  <c r="E12" i="1"/>
  <c r="E10" i="1"/>
  <c r="E9" i="1"/>
  <c r="E8" i="1"/>
  <c r="G17" i="1"/>
  <c r="G20" i="1" s="1"/>
  <c r="O17" i="1"/>
  <c r="O20" i="1" s="1"/>
  <c r="W17" i="1"/>
  <c r="W20" i="1" s="1"/>
  <c r="AA17" i="1"/>
  <c r="AA20" i="1" s="1"/>
  <c r="C17" i="1"/>
  <c r="C20" i="1" s="1"/>
  <c r="B40" i="1" s="1"/>
  <c r="G11" i="1"/>
  <c r="O11" i="1"/>
  <c r="W11" i="1"/>
  <c r="AA11" i="1"/>
  <c r="C11" i="1"/>
  <c r="E11" i="1" l="1"/>
  <c r="B41" i="1"/>
  <c r="B51" i="1" s="1"/>
  <c r="H35" i="1"/>
  <c r="D35" i="1" s="1"/>
  <c r="C46" i="1"/>
  <c r="D30" i="1"/>
  <c r="B47" i="1"/>
  <c r="C45" i="1"/>
  <c r="D34" i="1"/>
  <c r="E34" i="1" s="1"/>
  <c r="B42" i="1"/>
  <c r="B50" i="1"/>
  <c r="B52" i="1" s="1"/>
  <c r="D51" i="1"/>
  <c r="D52" i="1" s="1"/>
  <c r="D47" i="1"/>
  <c r="G35" i="1"/>
  <c r="W21" i="1"/>
  <c r="AA21" i="1"/>
  <c r="O21" i="1"/>
  <c r="C21" i="1"/>
  <c r="E21" i="1" s="1"/>
  <c r="C35" i="1"/>
  <c r="G21" i="1"/>
  <c r="E17" i="1"/>
  <c r="E30" i="1"/>
  <c r="E20" i="1"/>
  <c r="G45" i="1" l="1"/>
  <c r="C47" i="1"/>
  <c r="C50" i="1"/>
  <c r="G46" i="1"/>
  <c r="C51" i="1"/>
  <c r="G51" i="1" s="1"/>
  <c r="E35" i="1"/>
  <c r="C52" i="1" l="1"/>
  <c r="G50" i="1"/>
  <c r="G52" i="1" s="1"/>
  <c r="G47" i="1"/>
</calcChain>
</file>

<file path=xl/sharedStrings.xml><?xml version="1.0" encoding="utf-8"?>
<sst xmlns="http://schemas.openxmlformats.org/spreadsheetml/2006/main" count="110" uniqueCount="53">
  <si>
    <t>1554</t>
  </si>
  <si>
    <t>Masinate ja seadmete, sh transpordivahendite soetamine ja renoveerimine</t>
  </si>
  <si>
    <t>1555</t>
  </si>
  <si>
    <t>Info- ja kommunikatsioonitehnoloogia seadmete soetamine ja renoveerimine</t>
  </si>
  <si>
    <t>Ehitusalsed investeeringud</t>
  </si>
  <si>
    <t>1560</t>
  </si>
  <si>
    <t>5002</t>
  </si>
  <si>
    <t>Töölepinguliste töötasu</t>
  </si>
  <si>
    <t>5003</t>
  </si>
  <si>
    <t>Tegevväelaste töötasu</t>
  </si>
  <si>
    <t>5060</t>
  </si>
  <si>
    <t>Tööjõumaksud</t>
  </si>
  <si>
    <t xml:space="preserve">Eelarve </t>
  </si>
  <si>
    <t>Eelarve KOKKU</t>
  </si>
  <si>
    <t>Investeeringud (IN040008) kokku</t>
  </si>
  <si>
    <t>Muud toetused kokku</t>
  </si>
  <si>
    <t>5005;
5008;
5050;</t>
  </si>
  <si>
    <t>Muud tööjõukulud kokku</t>
  </si>
  <si>
    <t>Tööjõukulud KOKKU</t>
  </si>
  <si>
    <t>Uurimis ja arendustööd kokku</t>
  </si>
  <si>
    <t>Muud tegevuskulud kokku</t>
  </si>
  <si>
    <t xml:space="preserve"> Eelarve kasutamine kokku </t>
  </si>
  <si>
    <t>Konto</t>
  </si>
  <si>
    <t>Konto sisu</t>
  </si>
  <si>
    <t>Tegevuskulud (SE040008) kokku</t>
  </si>
  <si>
    <t>KÕIK KOKKU</t>
  </si>
  <si>
    <t>Tarkavara investeeringud</t>
  </si>
  <si>
    <t>Eelarve kasutamise % kokku</t>
  </si>
  <si>
    <t>Kasutamine Jaanuar</t>
  </si>
  <si>
    <t>KOKKU</t>
  </si>
  <si>
    <t>sh Objekti valveteenus</t>
  </si>
  <si>
    <t>sh Noorte isamaaline kasvatus </t>
  </si>
  <si>
    <t>sh Laiapindse riigikaitse ettevalmistamine ja toetamine</t>
  </si>
  <si>
    <t>sh Riigikaitseõpetuse välilaagrite läbiviimise toetamine</t>
  </si>
  <si>
    <t>sh Üksuste alalhoidmine ja väljaõpe</t>
  </si>
  <si>
    <t>sh Kaitseliit</t>
  </si>
  <si>
    <t xml:space="preserve"> sh Kaitseliit</t>
  </si>
  <si>
    <t>2024 jäägid</t>
  </si>
  <si>
    <t>2025 eelarvelised vahendid</t>
  </si>
  <si>
    <t>Kasutamine Veebruar</t>
  </si>
  <si>
    <t>Kasutamine Märts</t>
  </si>
  <si>
    <t>Kaitseliidu tegevustoetuse ja sihtfinatseerimise eelarve kasutamine (märts)</t>
  </si>
  <si>
    <t>KOKKUVÕTE</t>
  </si>
  <si>
    <t>objekti kood SE040008</t>
  </si>
  <si>
    <t>objekti kood IN040008</t>
  </si>
  <si>
    <t>2025 vahendid</t>
  </si>
  <si>
    <t>2024 vahendid</t>
  </si>
  <si>
    <t>2024 &amp; 2025 KOKKU</t>
  </si>
  <si>
    <t>Eelarve</t>
  </si>
  <si>
    <t>Jaanuar</t>
  </si>
  <si>
    <t>Veebruar</t>
  </si>
  <si>
    <t>Märts</t>
  </si>
  <si>
    <t>Seisuga raamatupidamistarkvarast 22.03.2025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</si>
</sst>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scheme val="minor"/>
    </font>
    <font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0000"/>
      <name val="Times New Roman"/>
      <family val="2"/>
    </font>
    <font>
      <sz val="10"/>
      <color rgb="FF00B050"/>
      <name val="Times New Roman"/>
      <family val="2"/>
    </font>
    <font>
      <b/>
      <sz val="10"/>
      <color rgb="FFFF0000"/>
      <name val="Times New Roman"/>
      <family val="1"/>
      <charset val="186"/>
    </font>
    <font>
      <sz val="11"/>
      <color rgb="FF00B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EFECF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5">
    <xf numFmtId="0" fontId="0" fillId="0" borderId="0" xfId="0"/>
    <xf numFmtId="0" fontId="6" fillId="0" borderId="0" xfId="0" applyFont="1"/>
    <xf numFmtId="3" fontId="5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3" fontId="5" fillId="5" borderId="7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0" fontId="4" fillId="3" borderId="6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/>
    </xf>
    <xf numFmtId="0" fontId="9" fillId="7" borderId="6" xfId="0" applyFont="1" applyFill="1" applyBorder="1" applyAlignment="1">
      <alignment horizontal="right" vertical="center" wrapText="1"/>
    </xf>
    <xf numFmtId="3" fontId="7" fillId="4" borderId="6" xfId="0" applyNumberFormat="1" applyFont="1" applyFill="1" applyBorder="1" applyAlignment="1">
      <alignment horizontal="right" vertical="center"/>
    </xf>
    <xf numFmtId="3" fontId="6" fillId="0" borderId="0" xfId="0" applyNumberFormat="1" applyFont="1"/>
    <xf numFmtId="0" fontId="8" fillId="0" borderId="0" xfId="0" applyFont="1" applyAlignment="1">
      <alignment horizontal="center" wrapText="1"/>
    </xf>
    <xf numFmtId="3" fontId="7" fillId="4" borderId="20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/>
    <xf numFmtId="3" fontId="10" fillId="5" borderId="6" xfId="0" applyNumberFormat="1" applyFont="1" applyFill="1" applyBorder="1"/>
    <xf numFmtId="3" fontId="10" fillId="5" borderId="8" xfId="0" applyNumberFormat="1" applyFont="1" applyFill="1" applyBorder="1"/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7" fillId="9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8" fillId="0" borderId="25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" fillId="9" borderId="3" xfId="0" applyFont="1" applyFill="1" applyBorder="1" applyAlignment="1">
      <alignment horizontal="left" vertical="center" wrapText="1"/>
    </xf>
    <xf numFmtId="0" fontId="10" fillId="5" borderId="6" xfId="0" applyFont="1" applyFill="1" applyBorder="1"/>
    <xf numFmtId="0" fontId="10" fillId="5" borderId="8" xfId="0" applyFont="1" applyFill="1" applyBorder="1"/>
    <xf numFmtId="0" fontId="1" fillId="9" borderId="1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right"/>
    </xf>
    <xf numFmtId="0" fontId="10" fillId="5" borderId="12" xfId="0" applyFont="1" applyFill="1" applyBorder="1" applyAlignment="1">
      <alignment horizontal="right"/>
    </xf>
    <xf numFmtId="165" fontId="6" fillId="0" borderId="7" xfId="1" applyNumberFormat="1" applyFont="1" applyBorder="1"/>
    <xf numFmtId="165" fontId="10" fillId="5" borderId="7" xfId="1" applyNumberFormat="1" applyFont="1" applyFill="1" applyBorder="1"/>
    <xf numFmtId="165" fontId="10" fillId="5" borderId="10" xfId="1" applyNumberFormat="1" applyFont="1" applyFill="1" applyBorder="1"/>
    <xf numFmtId="0" fontId="6" fillId="10" borderId="0" xfId="0" applyFont="1" applyFill="1" applyBorder="1"/>
    <xf numFmtId="4" fontId="7" fillId="10" borderId="0" xfId="0" applyNumberFormat="1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3" fontId="5" fillId="10" borderId="0" xfId="0" applyNumberFormat="1" applyFont="1" applyFill="1" applyBorder="1" applyAlignment="1">
      <alignment horizontal="right" vertical="center"/>
    </xf>
    <xf numFmtId="165" fontId="5" fillId="10" borderId="0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10" fillId="10" borderId="0" xfId="1" applyNumberFormat="1" applyFont="1" applyFill="1" applyBorder="1"/>
    <xf numFmtId="164" fontId="1" fillId="10" borderId="0" xfId="0" applyNumberFormat="1" applyFont="1" applyFill="1" applyBorder="1" applyAlignment="1">
      <alignment horizontal="center" vertical="center" wrapText="1"/>
    </xf>
    <xf numFmtId="165" fontId="6" fillId="10" borderId="0" xfId="1" applyNumberFormat="1" applyFont="1" applyFill="1" applyBorder="1"/>
    <xf numFmtId="0" fontId="5" fillId="9" borderId="17" xfId="0" applyFont="1" applyFill="1" applyBorder="1" applyAlignment="1">
      <alignment horizontal="center" vertical="center" wrapText="1"/>
    </xf>
    <xf numFmtId="3" fontId="5" fillId="4" borderId="17" xfId="0" applyNumberFormat="1" applyFont="1" applyFill="1" applyBorder="1" applyAlignment="1">
      <alignment horizontal="right" vertical="center"/>
    </xf>
    <xf numFmtId="165" fontId="5" fillId="4" borderId="17" xfId="1" applyNumberFormat="1" applyFont="1" applyFill="1" applyBorder="1" applyAlignment="1">
      <alignment horizontal="right" vertical="center"/>
    </xf>
    <xf numFmtId="165" fontId="5" fillId="5" borderId="17" xfId="1" applyNumberFormat="1" applyFont="1" applyFill="1" applyBorder="1" applyAlignment="1">
      <alignment horizontal="right" vertical="center"/>
    </xf>
    <xf numFmtId="165" fontId="7" fillId="4" borderId="17" xfId="1" applyNumberFormat="1" applyFont="1" applyFill="1" applyBorder="1" applyAlignment="1">
      <alignment horizontal="right" vertical="center"/>
    </xf>
    <xf numFmtId="165" fontId="7" fillId="4" borderId="22" xfId="1" applyNumberFormat="1" applyFont="1" applyFill="1" applyBorder="1" applyAlignment="1">
      <alignment horizontal="right" vertical="center"/>
    </xf>
    <xf numFmtId="165" fontId="10" fillId="5" borderId="17" xfId="1" applyNumberFormat="1" applyFont="1" applyFill="1" applyBorder="1"/>
    <xf numFmtId="165" fontId="10" fillId="5" borderId="19" xfId="1" applyNumberFormat="1" applyFont="1" applyFill="1" applyBorder="1"/>
    <xf numFmtId="165" fontId="5" fillId="5" borderId="7" xfId="1" applyNumberFormat="1" applyFont="1" applyFill="1" applyBorder="1" applyAlignment="1">
      <alignment horizontal="right" vertical="center"/>
    </xf>
    <xf numFmtId="165" fontId="5" fillId="4" borderId="7" xfId="1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4" fillId="4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horizontal="right" vertical="center"/>
    </xf>
    <xf numFmtId="3" fontId="6" fillId="0" borderId="1" xfId="0" applyNumberFormat="1" applyFont="1" applyBorder="1"/>
    <xf numFmtId="3" fontId="5" fillId="9" borderId="1" xfId="0" applyNumberFormat="1" applyFont="1" applyFill="1" applyBorder="1" applyAlignment="1">
      <alignment horizontal="center" wrapText="1"/>
    </xf>
    <xf numFmtId="3" fontId="4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5" fillId="9" borderId="6" xfId="0" applyNumberFormat="1" applyFont="1" applyFill="1" applyBorder="1" applyAlignment="1">
      <alignment horizontal="center" wrapText="1"/>
    </xf>
    <xf numFmtId="3" fontId="5" fillId="9" borderId="7" xfId="0" applyNumberFormat="1" applyFont="1" applyFill="1" applyBorder="1" applyAlignment="1">
      <alignment horizontal="center" wrapText="1"/>
    </xf>
    <xf numFmtId="3" fontId="4" fillId="4" borderId="6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10" fillId="5" borderId="7" xfId="0" applyNumberFormat="1" applyFont="1" applyFill="1" applyBorder="1" applyAlignment="1">
      <alignment horizontal="right"/>
    </xf>
    <xf numFmtId="3" fontId="4" fillId="5" borderId="6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10" fillId="5" borderId="6" xfId="0" applyNumberFormat="1" applyFont="1" applyFill="1" applyBorder="1" applyAlignment="1">
      <alignment horizontal="right"/>
    </xf>
    <xf numFmtId="3" fontId="10" fillId="5" borderId="8" xfId="0" applyNumberFormat="1" applyFont="1" applyFill="1" applyBorder="1" applyAlignment="1">
      <alignment horizontal="right"/>
    </xf>
    <xf numFmtId="3" fontId="5" fillId="9" borderId="2" xfId="0" applyNumberFormat="1" applyFont="1" applyFill="1" applyBorder="1" applyAlignment="1">
      <alignment horizontal="center" wrapText="1"/>
    </xf>
    <xf numFmtId="3" fontId="4" fillId="4" borderId="2" xfId="0" applyNumberFormat="1" applyFont="1" applyFill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/>
    </xf>
    <xf numFmtId="3" fontId="5" fillId="4" borderId="7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right"/>
    </xf>
    <xf numFmtId="3" fontId="10" fillId="5" borderId="9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/>
    </xf>
    <xf numFmtId="3" fontId="10" fillId="5" borderId="2" xfId="0" applyNumberFormat="1" applyFont="1" applyFill="1" applyBorder="1" applyAlignment="1">
      <alignment horizontal="right"/>
    </xf>
    <xf numFmtId="3" fontId="10" fillId="5" borderId="12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5" fillId="9" borderId="27" xfId="0" applyNumberFormat="1" applyFont="1" applyFill="1" applyBorder="1" applyAlignment="1">
      <alignment horizontal="center" wrapText="1"/>
    </xf>
    <xf numFmtId="3" fontId="5" fillId="9" borderId="28" xfId="0" applyNumberFormat="1" applyFont="1" applyFill="1" applyBorder="1" applyAlignment="1">
      <alignment horizontal="center" wrapText="1"/>
    </xf>
    <xf numFmtId="0" fontId="5" fillId="9" borderId="26" xfId="0" applyFont="1" applyFill="1" applyBorder="1" applyAlignment="1">
      <alignment horizontal="center" vertical="center" wrapText="1"/>
    </xf>
    <xf numFmtId="3" fontId="5" fillId="5" borderId="26" xfId="0" applyNumberFormat="1" applyFont="1" applyFill="1" applyBorder="1" applyAlignment="1">
      <alignment horizontal="right" vertical="center"/>
    </xf>
    <xf numFmtId="3" fontId="4" fillId="4" borderId="26" xfId="0" applyNumberFormat="1" applyFont="1" applyFill="1" applyBorder="1" applyAlignment="1">
      <alignment horizontal="right" vertical="center"/>
    </xf>
    <xf numFmtId="3" fontId="5" fillId="4" borderId="26" xfId="0" applyNumberFormat="1" applyFont="1" applyFill="1" applyBorder="1" applyAlignment="1">
      <alignment horizontal="right" vertical="center"/>
    </xf>
    <xf numFmtId="3" fontId="10" fillId="5" borderId="26" xfId="0" applyNumberFormat="1" applyFont="1" applyFill="1" applyBorder="1"/>
    <xf numFmtId="3" fontId="4" fillId="4" borderId="1" xfId="0" applyNumberFormat="1" applyFont="1" applyFill="1" applyBorder="1" applyAlignment="1">
      <alignment horizontal="left" vertical="center"/>
    </xf>
    <xf numFmtId="3" fontId="4" fillId="4" borderId="7" xfId="0" applyNumberFormat="1" applyFont="1" applyFill="1" applyBorder="1" applyAlignment="1">
      <alignment horizontal="left" vertical="center"/>
    </xf>
    <xf numFmtId="3" fontId="15" fillId="4" borderId="1" xfId="0" applyNumberFormat="1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left" vertical="center"/>
    </xf>
    <xf numFmtId="0" fontId="6" fillId="0" borderId="0" xfId="0" applyFont="1" applyBorder="1"/>
    <xf numFmtId="0" fontId="13" fillId="3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Border="1" applyAlignment="1">
      <alignment horizontal="right" vertical="center"/>
    </xf>
    <xf numFmtId="3" fontId="5" fillId="10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4" fillId="4" borderId="0" xfId="0" applyFont="1" applyFill="1" applyBorder="1" applyAlignment="1">
      <alignment horizontal="left" vertical="center"/>
    </xf>
    <xf numFmtId="0" fontId="0" fillId="0" borderId="0" xfId="0" applyBorder="1"/>
    <xf numFmtId="0" fontId="16" fillId="0" borderId="0" xfId="0" applyFont="1" applyBorder="1"/>
    <xf numFmtId="0" fontId="10" fillId="0" borderId="1" xfId="0" applyFont="1" applyBorder="1"/>
    <xf numFmtId="0" fontId="6" fillId="0" borderId="1" xfId="0" applyFont="1" applyBorder="1"/>
    <xf numFmtId="0" fontId="10" fillId="0" borderId="0" xfId="0" applyFont="1" applyAlignment="1">
      <alignment horizontal="center"/>
    </xf>
    <xf numFmtId="3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10" fillId="11" borderId="1" xfId="0" applyFont="1" applyFill="1" applyBorder="1"/>
    <xf numFmtId="0" fontId="10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3" fontId="10" fillId="10" borderId="1" xfId="0" applyNumberFormat="1" applyFont="1" applyFill="1" applyBorder="1"/>
    <xf numFmtId="3" fontId="1" fillId="10" borderId="1" xfId="0" applyNumberFormat="1" applyFont="1" applyFill="1" applyBorder="1" applyAlignment="1">
      <alignment horizontal="right" vertical="center"/>
    </xf>
    <xf numFmtId="0" fontId="13" fillId="10" borderId="1" xfId="0" applyFont="1" applyFill="1" applyBorder="1" applyAlignment="1">
      <alignment horizontal="left" vertical="center"/>
    </xf>
    <xf numFmtId="164" fontId="1" fillId="9" borderId="13" xfId="0" applyNumberFormat="1" applyFont="1" applyFill="1" applyBorder="1" applyAlignment="1">
      <alignment horizontal="center" vertical="center" wrapText="1"/>
    </xf>
    <xf numFmtId="164" fontId="1" fillId="9" borderId="15" xfId="0" applyNumberFormat="1" applyFont="1" applyFill="1" applyBorder="1" applyAlignment="1">
      <alignment horizontal="center" vertical="center" wrapText="1"/>
    </xf>
    <xf numFmtId="164" fontId="1" fillId="9" borderId="14" xfId="0" applyNumberFormat="1" applyFont="1" applyFill="1" applyBorder="1" applyAlignment="1">
      <alignment horizontal="center" vertical="center" wrapText="1"/>
    </xf>
    <xf numFmtId="4" fontId="7" fillId="9" borderId="29" xfId="0" applyNumberFormat="1" applyFont="1" applyFill="1" applyBorder="1" applyAlignment="1">
      <alignment horizontal="center" vertical="center" wrapText="1"/>
    </xf>
    <xf numFmtId="4" fontId="7" fillId="9" borderId="30" xfId="0" applyNumberFormat="1" applyFont="1" applyFill="1" applyBorder="1" applyAlignment="1">
      <alignment horizontal="center" vertical="center" wrapText="1"/>
    </xf>
    <xf numFmtId="4" fontId="7" fillId="9" borderId="31" xfId="0" applyNumberFormat="1" applyFont="1" applyFill="1" applyBorder="1" applyAlignment="1">
      <alignment horizontal="center" vertical="center" wrapText="1"/>
    </xf>
    <xf numFmtId="4" fontId="7" fillId="9" borderId="13" xfId="0" applyNumberFormat="1" applyFont="1" applyFill="1" applyBorder="1" applyAlignment="1">
      <alignment horizontal="center" vertical="center" wrapText="1"/>
    </xf>
    <xf numFmtId="4" fontId="7" fillId="9" borderId="15" xfId="0" applyNumberFormat="1" applyFont="1" applyFill="1" applyBorder="1" applyAlignment="1">
      <alignment horizontal="center" vertical="center" wrapText="1"/>
    </xf>
    <xf numFmtId="4" fontId="7" fillId="9" borderId="14" xfId="0" applyNumberFormat="1" applyFont="1" applyFill="1" applyBorder="1" applyAlignment="1">
      <alignment horizontal="center" vertical="center" wrapText="1"/>
    </xf>
    <xf numFmtId="164" fontId="1" fillId="9" borderId="3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164" fontId="7" fillId="3" borderId="16" xfId="0" applyNumberFormat="1" applyFont="1" applyFill="1" applyBorder="1" applyAlignment="1">
      <alignment horizontal="right" vertical="center"/>
    </xf>
    <xf numFmtId="164" fontId="7" fillId="3" borderId="23" xfId="0" applyNumberFormat="1" applyFont="1" applyFill="1" applyBorder="1" applyAlignment="1">
      <alignment horizontal="right" vertical="center"/>
    </xf>
    <xf numFmtId="0" fontId="7" fillId="8" borderId="16" xfId="0" applyFont="1" applyFill="1" applyBorder="1" applyAlignment="1">
      <alignment horizontal="right" vertical="center" wrapText="1"/>
    </xf>
    <xf numFmtId="0" fontId="7" fillId="8" borderId="23" xfId="0" applyFont="1" applyFill="1" applyBorder="1" applyAlignment="1">
      <alignment horizontal="right" vertical="center" wrapText="1"/>
    </xf>
    <xf numFmtId="0" fontId="7" fillId="8" borderId="21" xfId="0" applyFont="1" applyFill="1" applyBorder="1" applyAlignment="1">
      <alignment horizontal="right" vertical="center" wrapText="1"/>
    </xf>
    <xf numFmtId="0" fontId="7" fillId="8" borderId="24" xfId="0" applyFont="1" applyFill="1" applyBorder="1" applyAlignment="1">
      <alignment horizontal="right" vertical="center" wrapText="1"/>
    </xf>
    <xf numFmtId="0" fontId="3" fillId="6" borderId="16" xfId="0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horizontal="right" vertical="center" wrapText="1"/>
    </xf>
    <xf numFmtId="0" fontId="3" fillId="6" borderId="18" xfId="0" applyFont="1" applyFill="1" applyBorder="1" applyAlignment="1">
      <alignment horizontal="right" vertical="center" wrapText="1"/>
    </xf>
    <xf numFmtId="0" fontId="3" fillId="6" borderId="19" xfId="0" applyFont="1" applyFill="1" applyBorder="1" applyAlignment="1">
      <alignment horizontal="right" vertical="center" wrapText="1"/>
    </xf>
    <xf numFmtId="4" fontId="7" fillId="9" borderId="3" xfId="0" applyNumberFormat="1" applyFont="1" applyFill="1" applyBorder="1" applyAlignment="1">
      <alignment horizontal="center" vertical="center" wrapText="1"/>
    </xf>
    <xf numFmtId="4" fontId="7" fillId="9" borderId="4" xfId="0" applyNumberFormat="1" applyFont="1" applyFill="1" applyBorder="1" applyAlignment="1">
      <alignment horizontal="center" vertical="center" wrapText="1"/>
    </xf>
    <xf numFmtId="4" fontId="7" fillId="9" borderId="1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/>
    <xf numFmtId="3" fontId="6" fillId="10" borderId="1" xfId="0" applyNumberFormat="1" applyFont="1" applyFill="1" applyBorder="1"/>
    <xf numFmtId="3" fontId="0" fillId="10" borderId="1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tabSelected="1" workbookViewId="0">
      <selection activeCell="J47" sqref="J47"/>
    </sheetView>
  </sheetViews>
  <sheetFormatPr defaultColWidth="9.109375" defaultRowHeight="14.4" x14ac:dyDescent="0.3"/>
  <cols>
    <col min="1" max="1" width="21.5546875" style="1" customWidth="1"/>
    <col min="2" max="2" width="60.109375" style="1" bestFit="1" customWidth="1"/>
    <col min="3" max="3" width="13.6640625" style="1" bestFit="1" customWidth="1"/>
    <col min="4" max="4" width="16.88671875" style="1" bestFit="1" customWidth="1"/>
    <col min="5" max="5" width="16.88671875" style="1" customWidth="1"/>
    <col min="6" max="6" width="4.77734375" style="45" customWidth="1"/>
    <col min="7" max="28" width="11.109375" style="1" customWidth="1"/>
    <col min="29" max="29" width="12.33203125" style="1" customWidth="1"/>
    <col min="30" max="30" width="11.109375" style="1" customWidth="1"/>
    <col min="31" max="16384" width="9.109375" style="1"/>
  </cols>
  <sheetData>
    <row r="1" spans="1:30" x14ac:dyDescent="0.3">
      <c r="A1" s="64" t="s">
        <v>41</v>
      </c>
    </row>
    <row r="2" spans="1:30" x14ac:dyDescent="0.3">
      <c r="A2" s="65" t="s">
        <v>52</v>
      </c>
    </row>
    <row r="3" spans="1:30" x14ac:dyDescent="0.3">
      <c r="A3" s="65"/>
    </row>
    <row r="4" spans="1:30" ht="15" thickBot="1" x14ac:dyDescent="0.35">
      <c r="A4" s="64" t="s">
        <v>38</v>
      </c>
    </row>
    <row r="5" spans="1:30" s="7" customFormat="1" ht="63.75" customHeight="1" thickBot="1" x14ac:dyDescent="0.35">
      <c r="A5" s="6"/>
      <c r="B5" s="31"/>
      <c r="C5" s="143" t="s">
        <v>29</v>
      </c>
      <c r="D5" s="144"/>
      <c r="E5" s="145"/>
      <c r="F5" s="46"/>
      <c r="G5" s="143" t="s">
        <v>30</v>
      </c>
      <c r="H5" s="144"/>
      <c r="I5" s="144"/>
      <c r="J5" s="144"/>
      <c r="K5" s="143" t="s">
        <v>31</v>
      </c>
      <c r="L5" s="144"/>
      <c r="M5" s="144"/>
      <c r="N5" s="144"/>
      <c r="O5" s="159" t="s">
        <v>32</v>
      </c>
      <c r="P5" s="160"/>
      <c r="Q5" s="160"/>
      <c r="R5" s="161"/>
      <c r="S5" s="143" t="s">
        <v>33</v>
      </c>
      <c r="T5" s="144"/>
      <c r="U5" s="144"/>
      <c r="V5" s="144"/>
      <c r="W5" s="159" t="s">
        <v>34</v>
      </c>
      <c r="X5" s="160"/>
      <c r="Y5" s="160"/>
      <c r="Z5" s="161"/>
      <c r="AA5" s="140" t="s">
        <v>35</v>
      </c>
      <c r="AB5" s="141"/>
      <c r="AC5" s="141"/>
      <c r="AD5" s="142"/>
    </row>
    <row r="6" spans="1:30" s="22" customFormat="1" ht="39.6" x14ac:dyDescent="0.3">
      <c r="A6" s="34"/>
      <c r="B6" s="35"/>
      <c r="C6" s="27" t="s">
        <v>13</v>
      </c>
      <c r="D6" s="29" t="s">
        <v>21</v>
      </c>
      <c r="E6" s="54" t="s">
        <v>27</v>
      </c>
      <c r="F6" s="47"/>
      <c r="G6" s="77" t="s">
        <v>12</v>
      </c>
      <c r="H6" s="71" t="s">
        <v>28</v>
      </c>
      <c r="I6" s="71" t="s">
        <v>39</v>
      </c>
      <c r="J6" s="71" t="s">
        <v>40</v>
      </c>
      <c r="K6" s="77" t="s">
        <v>12</v>
      </c>
      <c r="L6" s="71" t="s">
        <v>28</v>
      </c>
      <c r="M6" s="71" t="s">
        <v>39</v>
      </c>
      <c r="N6" s="87" t="s">
        <v>40</v>
      </c>
      <c r="O6" s="77" t="s">
        <v>12</v>
      </c>
      <c r="P6" s="71" t="s">
        <v>28</v>
      </c>
      <c r="Q6" s="71" t="s">
        <v>39</v>
      </c>
      <c r="R6" s="87" t="s">
        <v>40</v>
      </c>
      <c r="S6" s="77" t="s">
        <v>12</v>
      </c>
      <c r="T6" s="71" t="s">
        <v>28</v>
      </c>
      <c r="U6" s="71" t="s">
        <v>39</v>
      </c>
      <c r="V6" s="87" t="s">
        <v>40</v>
      </c>
      <c r="W6" s="77" t="s">
        <v>12</v>
      </c>
      <c r="X6" s="71" t="s">
        <v>28</v>
      </c>
      <c r="Y6" s="71" t="s">
        <v>39</v>
      </c>
      <c r="Z6" s="87" t="s">
        <v>40</v>
      </c>
      <c r="AA6" s="105" t="s">
        <v>12</v>
      </c>
      <c r="AB6" s="106" t="s">
        <v>28</v>
      </c>
      <c r="AC6" s="106" t="s">
        <v>39</v>
      </c>
      <c r="AD6" s="78" t="s">
        <v>40</v>
      </c>
    </row>
    <row r="7" spans="1:30" ht="15.45" customHeight="1" x14ac:dyDescent="0.3">
      <c r="A7" s="8" t="s">
        <v>0</v>
      </c>
      <c r="B7" s="9" t="s">
        <v>1</v>
      </c>
      <c r="C7" s="10">
        <v>274260</v>
      </c>
      <c r="D7" s="11">
        <f>+H7+I7+L7+M7+P7+Q7+T7+U7+X7+Y7+AB7+AC7+J7+N7+R7+V7+Z7+AD7</f>
        <v>0</v>
      </c>
      <c r="E7" s="55">
        <f>D7/C7</f>
        <v>0</v>
      </c>
      <c r="F7" s="48"/>
      <c r="G7" s="79"/>
      <c r="H7" s="72">
        <v>0</v>
      </c>
      <c r="I7" s="72">
        <v>0</v>
      </c>
      <c r="J7" s="88">
        <v>0</v>
      </c>
      <c r="K7" s="79"/>
      <c r="L7" s="72">
        <v>0</v>
      </c>
      <c r="M7" s="72">
        <v>0</v>
      </c>
      <c r="N7" s="88">
        <v>0</v>
      </c>
      <c r="O7" s="79"/>
      <c r="P7" s="72">
        <v>0</v>
      </c>
      <c r="Q7" s="72">
        <v>0</v>
      </c>
      <c r="R7" s="88">
        <v>0</v>
      </c>
      <c r="S7" s="79"/>
      <c r="T7" s="72">
        <v>0</v>
      </c>
      <c r="U7" s="72">
        <v>0</v>
      </c>
      <c r="V7" s="88">
        <v>0</v>
      </c>
      <c r="W7" s="79"/>
      <c r="X7" s="72">
        <v>0</v>
      </c>
      <c r="Y7" s="72">
        <v>0</v>
      </c>
      <c r="Z7" s="88">
        <v>0</v>
      </c>
      <c r="AA7" s="79">
        <v>274260</v>
      </c>
      <c r="AB7" s="72">
        <v>0</v>
      </c>
      <c r="AC7" s="103">
        <v>0</v>
      </c>
      <c r="AD7" s="93">
        <v>0</v>
      </c>
    </row>
    <row r="8" spans="1:30" ht="15.45" customHeight="1" x14ac:dyDescent="0.3">
      <c r="A8" s="8" t="s">
        <v>2</v>
      </c>
      <c r="B8" s="9" t="s">
        <v>3</v>
      </c>
      <c r="C8" s="10">
        <v>99999.999999999985</v>
      </c>
      <c r="D8" s="11">
        <f t="shared" ref="D8:D11" si="0">+H8+I8+L8+M8+P8+Q8+T8+U8+X8+Y8+AB8+AC8+J8+N8+R8+V8+Z8+AD8</f>
        <v>205955.52</v>
      </c>
      <c r="E8" s="56">
        <f t="shared" ref="E8:E21" si="1">D8/C8</f>
        <v>2.0595552000000001</v>
      </c>
      <c r="F8" s="49"/>
      <c r="G8" s="79"/>
      <c r="H8" s="72">
        <v>0</v>
      </c>
      <c r="I8" s="72">
        <v>0</v>
      </c>
      <c r="J8" s="88">
        <v>0</v>
      </c>
      <c r="K8" s="79"/>
      <c r="L8" s="72">
        <v>0</v>
      </c>
      <c r="M8" s="72">
        <v>0</v>
      </c>
      <c r="N8" s="88">
        <v>0</v>
      </c>
      <c r="O8" s="79"/>
      <c r="P8" s="72">
        <v>0</v>
      </c>
      <c r="Q8" s="72">
        <v>0</v>
      </c>
      <c r="R8" s="88">
        <v>0</v>
      </c>
      <c r="S8" s="79"/>
      <c r="T8" s="72">
        <v>0</v>
      </c>
      <c r="U8" s="72">
        <v>0</v>
      </c>
      <c r="V8" s="88">
        <v>0</v>
      </c>
      <c r="W8" s="79"/>
      <c r="X8" s="72">
        <v>0</v>
      </c>
      <c r="Y8" s="72">
        <v>0</v>
      </c>
      <c r="Z8" s="88">
        <v>0</v>
      </c>
      <c r="AA8" s="79">
        <v>99999.999999999985</v>
      </c>
      <c r="AB8" s="72">
        <v>0</v>
      </c>
      <c r="AC8" s="103">
        <v>205955.52</v>
      </c>
      <c r="AD8" s="93">
        <v>0</v>
      </c>
    </row>
    <row r="9" spans="1:30" ht="15.45" customHeight="1" x14ac:dyDescent="0.3">
      <c r="A9" s="8">
        <v>1551</v>
      </c>
      <c r="B9" s="9" t="s">
        <v>4</v>
      </c>
      <c r="C9" s="10">
        <v>2900000</v>
      </c>
      <c r="D9" s="11">
        <f t="shared" si="0"/>
        <v>0</v>
      </c>
      <c r="E9" s="56">
        <f t="shared" si="1"/>
        <v>0</v>
      </c>
      <c r="F9" s="49"/>
      <c r="G9" s="79"/>
      <c r="H9" s="72">
        <v>0</v>
      </c>
      <c r="I9" s="72">
        <v>0</v>
      </c>
      <c r="J9" s="88">
        <v>0</v>
      </c>
      <c r="K9" s="79"/>
      <c r="L9" s="72">
        <v>0</v>
      </c>
      <c r="M9" s="72">
        <v>0</v>
      </c>
      <c r="N9" s="88">
        <v>0</v>
      </c>
      <c r="O9" s="79"/>
      <c r="P9" s="72">
        <v>0</v>
      </c>
      <c r="Q9" s="72">
        <v>0</v>
      </c>
      <c r="R9" s="88">
        <v>0</v>
      </c>
      <c r="S9" s="79"/>
      <c r="T9" s="72">
        <v>0</v>
      </c>
      <c r="U9" s="72">
        <v>0</v>
      </c>
      <c r="V9" s="88">
        <v>0</v>
      </c>
      <c r="W9" s="79"/>
      <c r="X9" s="72">
        <v>0</v>
      </c>
      <c r="Y9" s="72">
        <v>0</v>
      </c>
      <c r="Z9" s="88">
        <v>0</v>
      </c>
      <c r="AA9" s="79">
        <v>2900000</v>
      </c>
      <c r="AB9" s="72">
        <v>0</v>
      </c>
      <c r="AC9" s="103">
        <v>0</v>
      </c>
      <c r="AD9" s="93">
        <v>0</v>
      </c>
    </row>
    <row r="10" spans="1:30" ht="15.45" customHeight="1" x14ac:dyDescent="0.3">
      <c r="A10" s="8" t="s">
        <v>5</v>
      </c>
      <c r="B10" s="9" t="s">
        <v>26</v>
      </c>
      <c r="C10" s="10">
        <v>114000</v>
      </c>
      <c r="D10" s="11">
        <f t="shared" si="0"/>
        <v>0</v>
      </c>
      <c r="E10" s="56">
        <f t="shared" si="1"/>
        <v>0</v>
      </c>
      <c r="F10" s="49"/>
      <c r="G10" s="79"/>
      <c r="H10" s="72">
        <v>0</v>
      </c>
      <c r="I10" s="72">
        <v>0</v>
      </c>
      <c r="J10" s="88">
        <v>0</v>
      </c>
      <c r="K10" s="79"/>
      <c r="L10" s="72">
        <v>0</v>
      </c>
      <c r="M10" s="72">
        <v>0</v>
      </c>
      <c r="N10" s="88">
        <v>0</v>
      </c>
      <c r="O10" s="79"/>
      <c r="P10" s="72">
        <v>0</v>
      </c>
      <c r="Q10" s="72">
        <v>0</v>
      </c>
      <c r="R10" s="88">
        <v>0</v>
      </c>
      <c r="S10" s="79"/>
      <c r="T10" s="72">
        <v>0</v>
      </c>
      <c r="U10" s="72">
        <v>0</v>
      </c>
      <c r="V10" s="88">
        <v>0</v>
      </c>
      <c r="W10" s="79"/>
      <c r="X10" s="72">
        <v>0</v>
      </c>
      <c r="Y10" s="72">
        <v>0</v>
      </c>
      <c r="Z10" s="88">
        <v>0</v>
      </c>
      <c r="AA10" s="79">
        <v>114000</v>
      </c>
      <c r="AB10" s="72">
        <v>0</v>
      </c>
      <c r="AC10" s="103">
        <v>0</v>
      </c>
      <c r="AD10" s="93">
        <v>0</v>
      </c>
    </row>
    <row r="11" spans="1:30" ht="15.45" customHeight="1" x14ac:dyDescent="0.3">
      <c r="A11" s="16"/>
      <c r="B11" s="17" t="s">
        <v>14</v>
      </c>
      <c r="C11" s="4">
        <f>SUM(C7:C10)</f>
        <v>3388260</v>
      </c>
      <c r="D11" s="5">
        <f t="shared" si="0"/>
        <v>205955.52</v>
      </c>
      <c r="E11" s="57">
        <f t="shared" si="1"/>
        <v>6.0785040109082533E-2</v>
      </c>
      <c r="F11" s="49"/>
      <c r="G11" s="80">
        <f t="shared" ref="G11:AA11" si="2">SUM(G7:G10)</f>
        <v>0</v>
      </c>
      <c r="H11" s="73">
        <v>0</v>
      </c>
      <c r="I11" s="73">
        <v>0</v>
      </c>
      <c r="J11" s="89">
        <v>0</v>
      </c>
      <c r="K11" s="80">
        <f t="shared" si="2"/>
        <v>0</v>
      </c>
      <c r="L11" s="73">
        <v>0</v>
      </c>
      <c r="M11" s="73">
        <v>0</v>
      </c>
      <c r="N11" s="89">
        <v>0</v>
      </c>
      <c r="O11" s="80">
        <f t="shared" si="2"/>
        <v>0</v>
      </c>
      <c r="P11" s="73">
        <v>0</v>
      </c>
      <c r="Q11" s="73">
        <v>0</v>
      </c>
      <c r="R11" s="89">
        <v>0</v>
      </c>
      <c r="S11" s="80">
        <f t="shared" si="2"/>
        <v>0</v>
      </c>
      <c r="T11" s="73">
        <v>0</v>
      </c>
      <c r="U11" s="73">
        <v>0</v>
      </c>
      <c r="V11" s="89">
        <v>0</v>
      </c>
      <c r="W11" s="80">
        <f t="shared" si="2"/>
        <v>0</v>
      </c>
      <c r="X11" s="73">
        <v>0</v>
      </c>
      <c r="Y11" s="73">
        <v>0</v>
      </c>
      <c r="Z11" s="89">
        <v>0</v>
      </c>
      <c r="AA11" s="80">
        <f t="shared" si="2"/>
        <v>3388260</v>
      </c>
      <c r="AB11" s="73">
        <v>0</v>
      </c>
      <c r="AC11" s="98">
        <v>205955.52</v>
      </c>
      <c r="AD11" s="94">
        <v>0</v>
      </c>
    </row>
    <row r="12" spans="1:30" ht="15.45" customHeight="1" x14ac:dyDescent="0.3">
      <c r="A12" s="16"/>
      <c r="B12" s="17" t="s">
        <v>15</v>
      </c>
      <c r="C12" s="4">
        <v>10000</v>
      </c>
      <c r="D12" s="5">
        <f>+H12+I12+L12+M12+P12+Q12+T12+U12+X12+Y12+AB12+AC12</f>
        <v>0</v>
      </c>
      <c r="E12" s="57">
        <f t="shared" si="1"/>
        <v>0</v>
      </c>
      <c r="F12" s="49"/>
      <c r="G12" s="82"/>
      <c r="H12" s="74">
        <v>0</v>
      </c>
      <c r="I12" s="74">
        <v>0</v>
      </c>
      <c r="J12" s="90">
        <v>0</v>
      </c>
      <c r="K12" s="82"/>
      <c r="L12" s="74">
        <v>0</v>
      </c>
      <c r="M12" s="74">
        <v>0</v>
      </c>
      <c r="N12" s="90">
        <v>0</v>
      </c>
      <c r="O12" s="82"/>
      <c r="P12" s="74">
        <v>0</v>
      </c>
      <c r="Q12" s="74">
        <v>0</v>
      </c>
      <c r="R12" s="90">
        <v>0</v>
      </c>
      <c r="S12" s="82"/>
      <c r="T12" s="74">
        <v>0</v>
      </c>
      <c r="U12" s="74">
        <v>0</v>
      </c>
      <c r="V12" s="90">
        <v>0</v>
      </c>
      <c r="W12" s="82"/>
      <c r="X12" s="74">
        <v>0</v>
      </c>
      <c r="Y12" s="74">
        <v>0</v>
      </c>
      <c r="Z12" s="90">
        <v>0</v>
      </c>
      <c r="AA12" s="82">
        <v>10000</v>
      </c>
      <c r="AB12" s="74">
        <v>0</v>
      </c>
      <c r="AC12" s="98">
        <v>0</v>
      </c>
      <c r="AD12" s="95">
        <v>0</v>
      </c>
    </row>
    <row r="13" spans="1:30" ht="15.45" customHeight="1" x14ac:dyDescent="0.3">
      <c r="A13" s="8" t="s">
        <v>6</v>
      </c>
      <c r="B13" s="9" t="s">
        <v>7</v>
      </c>
      <c r="C13" s="10">
        <v>17751352</v>
      </c>
      <c r="D13" s="11">
        <f t="shared" ref="D13:D19" si="3">+H13+I13+L13+M13+P13+Q13+T13+U13+X13+Y13+AB13+AC13+J13+N13+R13+V13+Z13+AD13</f>
        <v>4409171.1199999992</v>
      </c>
      <c r="E13" s="56">
        <f t="shared" si="1"/>
        <v>0.24838508751333416</v>
      </c>
      <c r="F13" s="49"/>
      <c r="G13" s="79">
        <v>9986541</v>
      </c>
      <c r="H13" s="72">
        <v>751931.47999999986</v>
      </c>
      <c r="I13" s="72">
        <v>734536.51999999967</v>
      </c>
      <c r="J13" s="88">
        <v>771640.69000000018</v>
      </c>
      <c r="K13" s="79">
        <v>1008000</v>
      </c>
      <c r="L13" s="72">
        <v>83169.649999999994</v>
      </c>
      <c r="M13" s="72">
        <v>84879.139999999985</v>
      </c>
      <c r="N13" s="88">
        <v>83677.42</v>
      </c>
      <c r="O13" s="79">
        <v>649000</v>
      </c>
      <c r="P13" s="72">
        <v>71155.040000000008</v>
      </c>
      <c r="Q13" s="72">
        <v>74038.759999999995</v>
      </c>
      <c r="R13" s="88">
        <v>71568.800000000003</v>
      </c>
      <c r="S13" s="79"/>
      <c r="T13" s="72">
        <v>0</v>
      </c>
      <c r="U13" s="72">
        <v>0</v>
      </c>
      <c r="V13" s="88">
        <v>0</v>
      </c>
      <c r="W13" s="79">
        <v>6107811</v>
      </c>
      <c r="X13" s="72">
        <v>0</v>
      </c>
      <c r="Y13" s="72">
        <v>0</v>
      </c>
      <c r="Z13" s="88">
        <v>0</v>
      </c>
      <c r="AA13" s="79">
        <v>0</v>
      </c>
      <c r="AB13" s="72">
        <v>550333.07999999984</v>
      </c>
      <c r="AC13" s="103">
        <v>559310.41999999993</v>
      </c>
      <c r="AD13" s="93">
        <v>572930.12</v>
      </c>
    </row>
    <row r="14" spans="1:30" ht="15.45" customHeight="1" x14ac:dyDescent="0.3">
      <c r="A14" s="8" t="s">
        <v>8</v>
      </c>
      <c r="B14" s="9" t="s">
        <v>9</v>
      </c>
      <c r="C14" s="10">
        <v>8514933</v>
      </c>
      <c r="D14" s="11">
        <f t="shared" si="3"/>
        <v>1650942.29</v>
      </c>
      <c r="E14" s="56">
        <f t="shared" si="1"/>
        <v>0.19388787791988499</v>
      </c>
      <c r="F14" s="49"/>
      <c r="G14" s="79"/>
      <c r="H14" s="72">
        <v>0</v>
      </c>
      <c r="I14" s="72">
        <v>0</v>
      </c>
      <c r="J14" s="88">
        <v>0</v>
      </c>
      <c r="K14" s="79"/>
      <c r="L14" s="72">
        <v>0</v>
      </c>
      <c r="M14" s="72">
        <v>0</v>
      </c>
      <c r="N14" s="88">
        <v>0</v>
      </c>
      <c r="O14" s="79"/>
      <c r="P14" s="72">
        <v>0</v>
      </c>
      <c r="Q14" s="72">
        <v>0</v>
      </c>
      <c r="R14" s="88">
        <v>0</v>
      </c>
      <c r="S14" s="79"/>
      <c r="T14" s="72">
        <v>0</v>
      </c>
      <c r="U14" s="72">
        <v>0</v>
      </c>
      <c r="V14" s="88">
        <v>0</v>
      </c>
      <c r="W14" s="79">
        <v>8514933</v>
      </c>
      <c r="X14" s="72">
        <v>544843.47000000009</v>
      </c>
      <c r="Y14" s="72">
        <v>564265.42000000004</v>
      </c>
      <c r="Z14" s="88">
        <v>541833.39999999991</v>
      </c>
      <c r="AA14" s="79"/>
      <c r="AB14" s="72">
        <v>0</v>
      </c>
      <c r="AC14" s="103">
        <v>0</v>
      </c>
      <c r="AD14" s="93">
        <v>0</v>
      </c>
    </row>
    <row r="15" spans="1:30" ht="15.45" customHeight="1" x14ac:dyDescent="0.3">
      <c r="A15" s="8" t="s">
        <v>10</v>
      </c>
      <c r="B15" s="9" t="s">
        <v>11</v>
      </c>
      <c r="C15" s="10">
        <v>9262587.9999999963</v>
      </c>
      <c r="D15" s="11">
        <f t="shared" si="3"/>
        <v>2079045.8100000003</v>
      </c>
      <c r="E15" s="56">
        <f t="shared" si="1"/>
        <v>0.22445625455866128</v>
      </c>
      <c r="F15" s="49"/>
      <c r="G15" s="83">
        <v>3378889</v>
      </c>
      <c r="H15" s="75">
        <v>254369.31000000029</v>
      </c>
      <c r="I15" s="75">
        <v>245855.99000000031</v>
      </c>
      <c r="J15" s="91">
        <v>258430.86999999979</v>
      </c>
      <c r="K15" s="83">
        <v>352136</v>
      </c>
      <c r="L15" s="75">
        <v>27404.89</v>
      </c>
      <c r="M15" s="75">
        <v>29017.23000000001</v>
      </c>
      <c r="N15" s="91">
        <v>28547.41</v>
      </c>
      <c r="O15" s="83">
        <v>230080</v>
      </c>
      <c r="P15" s="75">
        <v>24300.91</v>
      </c>
      <c r="Q15" s="75">
        <v>25139.669999999991</v>
      </c>
      <c r="R15" s="91">
        <v>24366.489999999991</v>
      </c>
      <c r="S15" s="83">
        <v>45250</v>
      </c>
      <c r="T15" s="75">
        <v>1044.42</v>
      </c>
      <c r="U15" s="75">
        <v>101.4</v>
      </c>
      <c r="V15" s="91">
        <v>0</v>
      </c>
      <c r="W15" s="83">
        <v>5256232.9999999991</v>
      </c>
      <c r="X15" s="75">
        <v>385988.64999999979</v>
      </c>
      <c r="Y15" s="75">
        <v>389188.21999999991</v>
      </c>
      <c r="Z15" s="91">
        <v>385290.35000000009</v>
      </c>
      <c r="AA15" s="83">
        <v>0</v>
      </c>
      <c r="AB15" s="75">
        <v>0</v>
      </c>
      <c r="AC15" s="103">
        <v>0</v>
      </c>
      <c r="AD15" s="96">
        <v>0</v>
      </c>
    </row>
    <row r="16" spans="1:30" ht="38.25" customHeight="1" x14ac:dyDescent="0.3">
      <c r="A16" s="19" t="s">
        <v>16</v>
      </c>
      <c r="B16" s="9" t="s">
        <v>17</v>
      </c>
      <c r="C16" s="10">
        <v>1079927</v>
      </c>
      <c r="D16" s="11">
        <f t="shared" si="3"/>
        <v>186739.13999999998</v>
      </c>
      <c r="E16" s="56">
        <f t="shared" si="1"/>
        <v>0.17291829910725445</v>
      </c>
      <c r="F16" s="49"/>
      <c r="G16" s="83">
        <v>8000</v>
      </c>
      <c r="H16" s="75">
        <v>554.28</v>
      </c>
      <c r="I16" s="75">
        <v>1820</v>
      </c>
      <c r="J16" s="91">
        <v>679.9</v>
      </c>
      <c r="K16" s="83">
        <v>41250</v>
      </c>
      <c r="L16" s="75">
        <v>624.53</v>
      </c>
      <c r="M16" s="75">
        <v>1308</v>
      </c>
      <c r="N16" s="91">
        <v>1426.42</v>
      </c>
      <c r="O16" s="83">
        <v>37090</v>
      </c>
      <c r="P16" s="75">
        <v>197.48</v>
      </c>
      <c r="Q16" s="75">
        <v>139.55000000000001</v>
      </c>
      <c r="R16" s="91">
        <v>720</v>
      </c>
      <c r="S16" s="83">
        <v>133875</v>
      </c>
      <c r="T16" s="75">
        <v>3090</v>
      </c>
      <c r="U16" s="75">
        <v>300</v>
      </c>
      <c r="V16" s="91">
        <v>0</v>
      </c>
      <c r="W16" s="83">
        <v>859711.99999999988</v>
      </c>
      <c r="X16" s="75">
        <v>32011.71</v>
      </c>
      <c r="Y16" s="75">
        <v>98971.72</v>
      </c>
      <c r="Z16" s="91">
        <v>44895.549999999996</v>
      </c>
      <c r="AA16" s="83">
        <v>0</v>
      </c>
      <c r="AB16" s="75">
        <v>0</v>
      </c>
      <c r="AC16" s="103">
        <v>0</v>
      </c>
      <c r="AD16" s="96">
        <v>0</v>
      </c>
    </row>
    <row r="17" spans="1:30" ht="38.25" customHeight="1" x14ac:dyDescent="0.3">
      <c r="A17" s="149" t="s">
        <v>18</v>
      </c>
      <c r="B17" s="150"/>
      <c r="C17" s="20">
        <f>C13+C14+C15+C16</f>
        <v>36608800</v>
      </c>
      <c r="D17" s="11">
        <f t="shared" si="3"/>
        <v>8325898.3599999994</v>
      </c>
      <c r="E17" s="58">
        <f t="shared" si="1"/>
        <v>0.22742887939511811</v>
      </c>
      <c r="F17" s="50"/>
      <c r="G17" s="84">
        <f t="shared" ref="G17:AA17" si="4">G13+G14+G15+G16</f>
        <v>13373430</v>
      </c>
      <c r="H17" s="76">
        <v>1006855.0700000002</v>
      </c>
      <c r="I17" s="76">
        <v>982212.51</v>
      </c>
      <c r="J17" s="92">
        <v>1030751.46</v>
      </c>
      <c r="K17" s="84">
        <f t="shared" si="4"/>
        <v>1401386</v>
      </c>
      <c r="L17" s="76">
        <v>111199.06999999999</v>
      </c>
      <c r="M17" s="76">
        <v>115204.37</v>
      </c>
      <c r="N17" s="92">
        <v>113651.25</v>
      </c>
      <c r="O17" s="84">
        <f t="shared" si="4"/>
        <v>916170</v>
      </c>
      <c r="P17" s="76">
        <v>95653.430000000008</v>
      </c>
      <c r="Q17" s="76">
        <v>99317.98</v>
      </c>
      <c r="R17" s="92">
        <v>96655.29</v>
      </c>
      <c r="S17" s="84">
        <f t="shared" si="4"/>
        <v>179125</v>
      </c>
      <c r="T17" s="76">
        <v>4134.42</v>
      </c>
      <c r="U17" s="76">
        <v>401.4</v>
      </c>
      <c r="V17" s="92">
        <v>0</v>
      </c>
      <c r="W17" s="84">
        <f t="shared" si="4"/>
        <v>20738689</v>
      </c>
      <c r="X17" s="76">
        <v>962843.82999999984</v>
      </c>
      <c r="Y17" s="76">
        <v>1052425.3599999999</v>
      </c>
      <c r="Z17" s="92">
        <v>972019.3</v>
      </c>
      <c r="AA17" s="84">
        <f t="shared" si="4"/>
        <v>0</v>
      </c>
      <c r="AB17" s="76">
        <v>550333.07999999984</v>
      </c>
      <c r="AC17" s="103">
        <v>559310.41999999993</v>
      </c>
      <c r="AD17" s="97">
        <v>572930.12</v>
      </c>
    </row>
    <row r="18" spans="1:30" ht="38.25" customHeight="1" x14ac:dyDescent="0.3">
      <c r="A18" s="151" t="s">
        <v>19</v>
      </c>
      <c r="B18" s="152"/>
      <c r="C18" s="20">
        <v>215000</v>
      </c>
      <c r="D18" s="11">
        <f t="shared" si="3"/>
        <v>3796.639999999999</v>
      </c>
      <c r="E18" s="58">
        <f t="shared" si="1"/>
        <v>1.7658790697674415E-2</v>
      </c>
      <c r="F18" s="50"/>
      <c r="G18" s="84"/>
      <c r="H18" s="76">
        <v>0</v>
      </c>
      <c r="I18" s="76">
        <v>0</v>
      </c>
      <c r="J18" s="92">
        <v>0</v>
      </c>
      <c r="K18" s="84"/>
      <c r="L18" s="76">
        <v>0</v>
      </c>
      <c r="M18" s="76">
        <v>0</v>
      </c>
      <c r="N18" s="92">
        <v>0</v>
      </c>
      <c r="O18" s="84">
        <v>215000</v>
      </c>
      <c r="P18" s="76">
        <v>0</v>
      </c>
      <c r="Q18" s="76">
        <v>3796.639999999999</v>
      </c>
      <c r="R18" s="92">
        <v>0</v>
      </c>
      <c r="S18" s="84"/>
      <c r="T18" s="76">
        <v>0</v>
      </c>
      <c r="U18" s="76">
        <v>0</v>
      </c>
      <c r="V18" s="92">
        <v>0</v>
      </c>
      <c r="W18" s="84"/>
      <c r="X18" s="76">
        <v>0</v>
      </c>
      <c r="Y18" s="76">
        <v>0</v>
      </c>
      <c r="Z18" s="92">
        <v>0</v>
      </c>
      <c r="AA18" s="84"/>
      <c r="AB18" s="76">
        <v>0</v>
      </c>
      <c r="AC18" s="103">
        <v>0</v>
      </c>
      <c r="AD18" s="97">
        <v>0</v>
      </c>
    </row>
    <row r="19" spans="1:30" ht="38.25" customHeight="1" x14ac:dyDescent="0.3">
      <c r="A19" s="153" t="s">
        <v>20</v>
      </c>
      <c r="B19" s="154"/>
      <c r="C19" s="23">
        <v>18004702</v>
      </c>
      <c r="D19" s="11">
        <f t="shared" si="3"/>
        <v>4369763.8500000006</v>
      </c>
      <c r="E19" s="59">
        <f t="shared" si="1"/>
        <v>0.24270125937102432</v>
      </c>
      <c r="F19" s="50"/>
      <c r="G19" s="84">
        <v>350000</v>
      </c>
      <c r="H19" s="76">
        <v>11591.819999999998</v>
      </c>
      <c r="I19" s="76">
        <v>34931.39</v>
      </c>
      <c r="J19" s="92">
        <v>32850.099999999984</v>
      </c>
      <c r="K19" s="84">
        <v>1921780</v>
      </c>
      <c r="L19" s="76">
        <v>86876.709999999963</v>
      </c>
      <c r="M19" s="76">
        <v>109495.91999999998</v>
      </c>
      <c r="N19" s="92">
        <v>72495.860000000015</v>
      </c>
      <c r="O19" s="84">
        <v>1874720</v>
      </c>
      <c r="P19" s="76">
        <v>88569.72</v>
      </c>
      <c r="Q19" s="76">
        <v>84521.16</v>
      </c>
      <c r="R19" s="92">
        <v>121977.01000000001</v>
      </c>
      <c r="S19" s="84">
        <v>514883</v>
      </c>
      <c r="T19" s="76">
        <v>2585.33</v>
      </c>
      <c r="U19" s="76">
        <v>8030.23</v>
      </c>
      <c r="V19" s="92">
        <v>0</v>
      </c>
      <c r="W19" s="84">
        <v>4063237</v>
      </c>
      <c r="X19" s="76">
        <v>176225.28</v>
      </c>
      <c r="Y19" s="76">
        <v>328465.72000000015</v>
      </c>
      <c r="Z19" s="92">
        <v>370361.80999999994</v>
      </c>
      <c r="AA19" s="84">
        <v>9280082</v>
      </c>
      <c r="AB19" s="76">
        <v>644818.09000000055</v>
      </c>
      <c r="AC19" s="104">
        <v>805109.01000000013</v>
      </c>
      <c r="AD19" s="97">
        <v>1390858.6899999997</v>
      </c>
    </row>
    <row r="20" spans="1:30" ht="15" customHeight="1" x14ac:dyDescent="0.3">
      <c r="A20" s="155" t="s">
        <v>24</v>
      </c>
      <c r="B20" s="156"/>
      <c r="C20" s="25">
        <f>+C12+C17+C18+C19</f>
        <v>54838502</v>
      </c>
      <c r="D20" s="85">
        <f>+D12+D17+D18+D19</f>
        <v>12699458.85</v>
      </c>
      <c r="E20" s="60">
        <f t="shared" si="1"/>
        <v>0.23157924426892623</v>
      </c>
      <c r="F20" s="51"/>
      <c r="G20" s="85">
        <f t="shared" ref="G20" si="5">+G12+G17+G18+G19</f>
        <v>13723430</v>
      </c>
      <c r="H20" s="98">
        <v>1018446.8900000001</v>
      </c>
      <c r="I20" s="98">
        <v>1017143.9</v>
      </c>
      <c r="J20" s="101">
        <v>1063601.56</v>
      </c>
      <c r="K20" s="85">
        <f t="shared" ref="K20:AA20" si="6">+K12+K17+K18+K19</f>
        <v>3323166</v>
      </c>
      <c r="L20" s="98">
        <v>198075.77999999997</v>
      </c>
      <c r="M20" s="98">
        <v>224700.28999999998</v>
      </c>
      <c r="N20" s="101">
        <v>186147.11000000002</v>
      </c>
      <c r="O20" s="85">
        <f t="shared" si="6"/>
        <v>3005890</v>
      </c>
      <c r="P20" s="98">
        <v>184223.15000000002</v>
      </c>
      <c r="Q20" s="98">
        <v>187635.78</v>
      </c>
      <c r="R20" s="101">
        <v>218632.3</v>
      </c>
      <c r="S20" s="85">
        <f t="shared" si="6"/>
        <v>694008</v>
      </c>
      <c r="T20" s="98">
        <v>6719.75</v>
      </c>
      <c r="U20" s="98">
        <v>8431.6299999999992</v>
      </c>
      <c r="V20" s="101">
        <v>0</v>
      </c>
      <c r="W20" s="85">
        <f t="shared" si="6"/>
        <v>24801926</v>
      </c>
      <c r="X20" s="98">
        <v>1139069.1099999999</v>
      </c>
      <c r="Y20" s="98">
        <v>1380891.08</v>
      </c>
      <c r="Z20" s="101">
        <v>1342381.1099999999</v>
      </c>
      <c r="AA20" s="85">
        <f t="shared" si="6"/>
        <v>9290082</v>
      </c>
      <c r="AB20" s="98">
        <v>1195151.1700000004</v>
      </c>
      <c r="AC20" s="98">
        <v>1364419.4300000002</v>
      </c>
      <c r="AD20" s="81">
        <v>1963788.8099999996</v>
      </c>
    </row>
    <row r="21" spans="1:30" ht="15" thickBot="1" x14ac:dyDescent="0.35">
      <c r="A21" s="157" t="s">
        <v>25</v>
      </c>
      <c r="B21" s="158"/>
      <c r="C21" s="26">
        <f>+C11+C20</f>
        <v>58226762</v>
      </c>
      <c r="D21" s="86">
        <f>+D11+D20</f>
        <v>12905414.369999999</v>
      </c>
      <c r="E21" s="61">
        <f t="shared" si="1"/>
        <v>0.22164059835578698</v>
      </c>
      <c r="F21" s="51"/>
      <c r="G21" s="86">
        <f t="shared" ref="G21" si="7">+G11+G20</f>
        <v>13723430</v>
      </c>
      <c r="H21" s="99">
        <v>1018446.8900000001</v>
      </c>
      <c r="I21" s="99">
        <v>1017143.9</v>
      </c>
      <c r="J21" s="102">
        <v>1063601.56</v>
      </c>
      <c r="K21" s="86">
        <f t="shared" ref="K21:AA21" si="8">+K11+K20</f>
        <v>3323166</v>
      </c>
      <c r="L21" s="99">
        <v>198075.77999999997</v>
      </c>
      <c r="M21" s="99">
        <v>224700.28999999998</v>
      </c>
      <c r="N21" s="102">
        <v>186147.11000000002</v>
      </c>
      <c r="O21" s="86">
        <f t="shared" si="8"/>
        <v>3005890</v>
      </c>
      <c r="P21" s="99">
        <v>184223.15000000002</v>
      </c>
      <c r="Q21" s="99">
        <v>187635.78</v>
      </c>
      <c r="R21" s="102">
        <v>218632.3</v>
      </c>
      <c r="S21" s="86">
        <f t="shared" si="8"/>
        <v>694008</v>
      </c>
      <c r="T21" s="99">
        <v>6719.75</v>
      </c>
      <c r="U21" s="99">
        <v>8431.6299999999992</v>
      </c>
      <c r="V21" s="102">
        <v>0</v>
      </c>
      <c r="W21" s="86">
        <f t="shared" si="8"/>
        <v>24801926</v>
      </c>
      <c r="X21" s="99">
        <v>1139069.1099999999</v>
      </c>
      <c r="Y21" s="99">
        <v>1380891.08</v>
      </c>
      <c r="Z21" s="102">
        <v>1342381.1099999999</v>
      </c>
      <c r="AA21" s="86">
        <f t="shared" si="8"/>
        <v>12678342</v>
      </c>
      <c r="AB21" s="99">
        <v>1195151.1700000004</v>
      </c>
      <c r="AC21" s="99">
        <v>1570374.9500000002</v>
      </c>
      <c r="AD21" s="100">
        <v>1963788.8099999996</v>
      </c>
    </row>
    <row r="22" spans="1:30" x14ac:dyDescent="0.3">
      <c r="C22" s="21"/>
    </row>
    <row r="23" spans="1:30" x14ac:dyDescent="0.3">
      <c r="C23" s="21"/>
      <c r="E23" s="21"/>
    </row>
    <row r="24" spans="1:30" x14ac:dyDescent="0.3">
      <c r="A24" s="33"/>
      <c r="C24" s="21"/>
    </row>
    <row r="25" spans="1:30" ht="15" thickBot="1" x14ac:dyDescent="0.35">
      <c r="A25" s="64" t="s">
        <v>37</v>
      </c>
      <c r="C25" s="21"/>
    </row>
    <row r="26" spans="1:30" s="32" customFormat="1" ht="58.5" customHeight="1" x14ac:dyDescent="0.3">
      <c r="A26" s="36"/>
      <c r="B26" s="39"/>
      <c r="C26" s="146" t="s">
        <v>29</v>
      </c>
      <c r="D26" s="147"/>
      <c r="E26" s="148"/>
      <c r="F26" s="52"/>
      <c r="G26" s="137" t="s">
        <v>32</v>
      </c>
      <c r="H26" s="138"/>
      <c r="I26" s="138"/>
      <c r="J26" s="139"/>
      <c r="K26" s="137" t="s">
        <v>34</v>
      </c>
      <c r="L26" s="138"/>
      <c r="M26" s="138"/>
      <c r="N26" s="139"/>
      <c r="O26" s="137" t="s">
        <v>36</v>
      </c>
      <c r="P26" s="138"/>
      <c r="Q26" s="138"/>
      <c r="R26" s="139"/>
    </row>
    <row r="27" spans="1:30" ht="39.6" x14ac:dyDescent="0.3">
      <c r="A27" s="27" t="s">
        <v>22</v>
      </c>
      <c r="B27" s="28" t="s">
        <v>23</v>
      </c>
      <c r="C27" s="27" t="s">
        <v>13</v>
      </c>
      <c r="D27" s="30" t="s">
        <v>21</v>
      </c>
      <c r="E27" s="29" t="s">
        <v>27</v>
      </c>
      <c r="F27" s="47"/>
      <c r="G27" s="27" t="s">
        <v>12</v>
      </c>
      <c r="H27" s="30" t="s">
        <v>28</v>
      </c>
      <c r="I27" s="71" t="s">
        <v>39</v>
      </c>
      <c r="J27" s="87" t="s">
        <v>40</v>
      </c>
      <c r="K27" s="27" t="s">
        <v>12</v>
      </c>
      <c r="L27" s="30" t="s">
        <v>28</v>
      </c>
      <c r="M27" s="71" t="s">
        <v>39</v>
      </c>
      <c r="N27" s="78" t="s">
        <v>40</v>
      </c>
      <c r="O27" s="107" t="s">
        <v>12</v>
      </c>
      <c r="P27" s="30" t="s">
        <v>28</v>
      </c>
      <c r="Q27" s="30" t="s">
        <v>39</v>
      </c>
      <c r="R27" s="78" t="s">
        <v>40</v>
      </c>
    </row>
    <row r="28" spans="1:30" x14ac:dyDescent="0.3">
      <c r="A28" s="8" t="s">
        <v>0</v>
      </c>
      <c r="B28" s="9" t="s">
        <v>1</v>
      </c>
      <c r="C28" s="10">
        <v>377350</v>
      </c>
      <c r="D28" s="121">
        <f t="shared" ref="D28:D35" si="9">+H28+I28+J28+L28+M28+N28+P28+Q28+R28</f>
        <v>107811.15000000001</v>
      </c>
      <c r="E28" s="42">
        <f>D28/C28</f>
        <v>0.2857059758844574</v>
      </c>
      <c r="F28" s="53"/>
      <c r="G28" s="12"/>
      <c r="H28" s="13"/>
      <c r="I28" s="13"/>
      <c r="J28" s="68"/>
      <c r="K28" s="12"/>
      <c r="L28" s="13"/>
      <c r="M28" s="112"/>
      <c r="N28" s="113"/>
      <c r="O28" s="109">
        <v>377350</v>
      </c>
      <c r="P28" s="14">
        <v>0</v>
      </c>
      <c r="Q28" s="14">
        <v>19281.47</v>
      </c>
      <c r="R28" s="15">
        <v>88529.680000000008</v>
      </c>
    </row>
    <row r="29" spans="1:30" x14ac:dyDescent="0.3">
      <c r="A29" s="8">
        <v>1551</v>
      </c>
      <c r="B29" s="9" t="s">
        <v>4</v>
      </c>
      <c r="C29" s="10">
        <v>245071</v>
      </c>
      <c r="D29" s="121">
        <f t="shared" si="9"/>
        <v>13421.61</v>
      </c>
      <c r="E29" s="42">
        <f t="shared" ref="E29:E35" si="10">D29/C29</f>
        <v>5.4766210608354314E-2</v>
      </c>
      <c r="F29" s="53"/>
      <c r="G29" s="12"/>
      <c r="H29" s="13"/>
      <c r="I29" s="13"/>
      <c r="J29" s="68"/>
      <c r="K29" s="12"/>
      <c r="L29" s="13"/>
      <c r="M29" s="112"/>
      <c r="N29" s="113"/>
      <c r="O29" s="109">
        <v>245071</v>
      </c>
      <c r="P29" s="114">
        <v>11660.61</v>
      </c>
      <c r="Q29" s="14">
        <v>366</v>
      </c>
      <c r="R29" s="15">
        <v>1395</v>
      </c>
    </row>
    <row r="30" spans="1:30" x14ac:dyDescent="0.3">
      <c r="A30" s="16"/>
      <c r="B30" s="17" t="s">
        <v>14</v>
      </c>
      <c r="C30" s="4">
        <f>SUM(C28:C29)</f>
        <v>622421</v>
      </c>
      <c r="D30" s="3">
        <f t="shared" si="9"/>
        <v>121232.76000000001</v>
      </c>
      <c r="E30" s="62">
        <f t="shared" si="10"/>
        <v>0.1947761402651903</v>
      </c>
      <c r="F30" s="49"/>
      <c r="G30" s="4">
        <f t="shared" ref="G30:L30" si="11">SUM(G28:G29)</f>
        <v>0</v>
      </c>
      <c r="H30" s="3">
        <f t="shared" si="11"/>
        <v>0</v>
      </c>
      <c r="I30" s="3"/>
      <c r="J30" s="67"/>
      <c r="K30" s="4">
        <f t="shared" si="11"/>
        <v>0</v>
      </c>
      <c r="L30" s="3">
        <f t="shared" si="11"/>
        <v>0</v>
      </c>
      <c r="M30" s="3"/>
      <c r="N30" s="5"/>
      <c r="O30" s="108">
        <f>SUM(O28:O29)</f>
        <v>622421</v>
      </c>
      <c r="P30" s="3">
        <f>SUM(P28:P29)</f>
        <v>11660.61</v>
      </c>
      <c r="Q30" s="3">
        <f>SUM(Q28:Q29)</f>
        <v>19647.47</v>
      </c>
      <c r="R30" s="5">
        <f>SUM(R28:R29)</f>
        <v>89924.680000000008</v>
      </c>
    </row>
    <row r="31" spans="1:30" x14ac:dyDescent="0.3">
      <c r="A31" s="8" t="s">
        <v>10</v>
      </c>
      <c r="B31" s="9" t="s">
        <v>11</v>
      </c>
      <c r="C31" s="10">
        <v>81368</v>
      </c>
      <c r="D31" s="121">
        <f t="shared" si="9"/>
        <v>10972.38</v>
      </c>
      <c r="E31" s="42">
        <f>D31/C31</f>
        <v>0.13484883492281977</v>
      </c>
      <c r="F31" s="53"/>
      <c r="G31" s="12"/>
      <c r="H31" s="13"/>
      <c r="I31" s="14">
        <v>4177.4799999999996</v>
      </c>
      <c r="J31" s="66">
        <v>6794.9</v>
      </c>
      <c r="K31" s="18">
        <v>81368</v>
      </c>
      <c r="L31" s="14"/>
      <c r="M31" s="14"/>
      <c r="N31" s="15"/>
      <c r="O31" s="109"/>
      <c r="P31" s="14"/>
      <c r="Q31" s="14"/>
      <c r="R31" s="15"/>
    </row>
    <row r="32" spans="1:30" ht="39.6" x14ac:dyDescent="0.3">
      <c r="A32" s="19" t="s">
        <v>16</v>
      </c>
      <c r="B32" s="9" t="s">
        <v>17</v>
      </c>
      <c r="C32" s="10">
        <v>240733</v>
      </c>
      <c r="D32" s="121">
        <f t="shared" si="9"/>
        <v>28174.199999999997</v>
      </c>
      <c r="E32" s="42">
        <f t="shared" si="10"/>
        <v>0.11703505543485936</v>
      </c>
      <c r="F32" s="53"/>
      <c r="G32" s="12"/>
      <c r="H32" s="13"/>
      <c r="I32" s="14">
        <v>12359.4</v>
      </c>
      <c r="J32" s="66">
        <v>15814.8</v>
      </c>
      <c r="K32" s="18">
        <v>240733</v>
      </c>
      <c r="L32" s="14"/>
      <c r="M32" s="14"/>
      <c r="N32" s="15"/>
      <c r="O32" s="109"/>
      <c r="P32" s="14"/>
      <c r="Q32" s="14"/>
      <c r="R32" s="15"/>
    </row>
    <row r="33" spans="1:19" x14ac:dyDescent="0.3">
      <c r="A33" s="8"/>
      <c r="B33" s="9" t="s">
        <v>20</v>
      </c>
      <c r="C33" s="10">
        <v>562394</v>
      </c>
      <c r="D33" s="121">
        <f t="shared" si="9"/>
        <v>0</v>
      </c>
      <c r="E33" s="63">
        <f t="shared" si="10"/>
        <v>0</v>
      </c>
      <c r="F33" s="49"/>
      <c r="G33" s="10">
        <v>292011</v>
      </c>
      <c r="H33" s="2">
        <v>0</v>
      </c>
      <c r="I33" s="2"/>
      <c r="J33" s="69"/>
      <c r="K33" s="10">
        <v>141276</v>
      </c>
      <c r="L33" s="2">
        <v>0</v>
      </c>
      <c r="M33" s="2"/>
      <c r="N33" s="11"/>
      <c r="O33" s="110">
        <v>129107</v>
      </c>
      <c r="P33" s="2"/>
      <c r="Q33" s="2"/>
      <c r="R33" s="11"/>
    </row>
    <row r="34" spans="1:19" x14ac:dyDescent="0.3">
      <c r="A34" s="37"/>
      <c r="B34" s="40" t="s">
        <v>24</v>
      </c>
      <c r="C34" s="25">
        <f>+C32+C31+C33</f>
        <v>884495</v>
      </c>
      <c r="D34" s="3">
        <f t="shared" si="9"/>
        <v>39146.579999999994</v>
      </c>
      <c r="E34" s="43">
        <f t="shared" si="10"/>
        <v>4.4258678681055284E-2</v>
      </c>
      <c r="F34" s="51"/>
      <c r="G34" s="25">
        <f t="shared" ref="G34:P34" si="12">+G32+G31+G33</f>
        <v>292011</v>
      </c>
      <c r="H34" s="24">
        <f>+H32+H31+H33</f>
        <v>0</v>
      </c>
      <c r="I34" s="24">
        <f>+I32+I31+I33</f>
        <v>16536.879999999997</v>
      </c>
      <c r="J34" s="24">
        <f t="shared" si="12"/>
        <v>22609.699999999997</v>
      </c>
      <c r="K34" s="25">
        <f t="shared" si="12"/>
        <v>463377</v>
      </c>
      <c r="L34" s="24">
        <f>+L32+L31+L33</f>
        <v>0</v>
      </c>
      <c r="M34" s="24">
        <f t="shared" ref="M34:N34" si="13">+M32+M31+M33</f>
        <v>0</v>
      </c>
      <c r="N34" s="24">
        <f t="shared" si="13"/>
        <v>0</v>
      </c>
      <c r="O34" s="111">
        <f t="shared" si="12"/>
        <v>129107</v>
      </c>
      <c r="P34" s="24">
        <f t="shared" si="12"/>
        <v>0</v>
      </c>
      <c r="Q34" s="24">
        <f t="shared" ref="Q34:R34" si="14">+Q32+Q31+Q33</f>
        <v>0</v>
      </c>
      <c r="R34" s="24">
        <f t="shared" si="14"/>
        <v>0</v>
      </c>
    </row>
    <row r="35" spans="1:19" s="33" customFormat="1" ht="15" thickBot="1" x14ac:dyDescent="0.35">
      <c r="A35" s="38"/>
      <c r="B35" s="41" t="s">
        <v>25</v>
      </c>
      <c r="C35" s="26">
        <f>+C30+C34</f>
        <v>1506916</v>
      </c>
      <c r="D35" s="3">
        <f t="shared" si="9"/>
        <v>160379.34000000003</v>
      </c>
      <c r="E35" s="44">
        <f t="shared" si="10"/>
        <v>0.10642885203952976</v>
      </c>
      <c r="F35" s="51"/>
      <c r="G35" s="26">
        <f>+G30+G34</f>
        <v>292011</v>
      </c>
      <c r="H35" s="26">
        <f t="shared" ref="H35:J35" si="15">+H30+H34</f>
        <v>0</v>
      </c>
      <c r="I35" s="26">
        <f t="shared" si="15"/>
        <v>16536.879999999997</v>
      </c>
      <c r="J35" s="26">
        <f t="shared" si="15"/>
        <v>22609.699999999997</v>
      </c>
      <c r="K35" s="26">
        <f t="shared" ref="K35" si="16">+K30+K34</f>
        <v>463377</v>
      </c>
      <c r="L35" s="26">
        <f t="shared" ref="L35" si="17">+L30+L34</f>
        <v>0</v>
      </c>
      <c r="M35" s="26">
        <f t="shared" ref="M35" si="18">+M30+M34</f>
        <v>0</v>
      </c>
      <c r="N35" s="26">
        <f t="shared" ref="N35" si="19">+N30+N34</f>
        <v>0</v>
      </c>
      <c r="O35" s="26">
        <f t="shared" ref="O35" si="20">+O30+O34</f>
        <v>751528</v>
      </c>
      <c r="P35" s="26">
        <f t="shared" ref="P35" si="21">+P30+P34</f>
        <v>11660.61</v>
      </c>
      <c r="Q35" s="26">
        <f t="shared" ref="Q35" si="22">+Q30+Q34</f>
        <v>19647.47</v>
      </c>
      <c r="R35" s="26">
        <f t="shared" ref="R35" si="23">+R30+R34</f>
        <v>89924.680000000008</v>
      </c>
    </row>
    <row r="38" spans="1:19" x14ac:dyDescent="0.3">
      <c r="A38" s="33" t="s">
        <v>42</v>
      </c>
      <c r="B38" s="128"/>
      <c r="C38" s="128"/>
      <c r="D38" s="128"/>
      <c r="E38" s="128"/>
    </row>
    <row r="39" spans="1:19" x14ac:dyDescent="0.3">
      <c r="A39" s="131" t="s">
        <v>45</v>
      </c>
      <c r="B39" s="132" t="s">
        <v>48</v>
      </c>
      <c r="C39" s="132" t="s">
        <v>49</v>
      </c>
      <c r="D39" s="132" t="s">
        <v>50</v>
      </c>
      <c r="E39" s="132" t="s">
        <v>51</v>
      </c>
      <c r="G39" s="133" t="s">
        <v>29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6"/>
    </row>
    <row r="40" spans="1:19" x14ac:dyDescent="0.3">
      <c r="A40" s="127" t="s">
        <v>43</v>
      </c>
      <c r="B40" s="70">
        <f>+C20</f>
        <v>54838502</v>
      </c>
      <c r="C40" s="70">
        <f>+H20+L20+P20+T20+X20+AB20</f>
        <v>3741685.8500000006</v>
      </c>
      <c r="D40" s="70">
        <f t="shared" ref="D40:E40" si="24">+I20+M20+Q20+U20+Y20+AC20</f>
        <v>4183222.11</v>
      </c>
      <c r="E40" s="70">
        <f t="shared" si="24"/>
        <v>4774550.8899999997</v>
      </c>
      <c r="G40" s="135">
        <f>+C40+D40+E40</f>
        <v>12699458.850000001</v>
      </c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6"/>
    </row>
    <row r="41" spans="1:19" x14ac:dyDescent="0.3">
      <c r="A41" s="127" t="s">
        <v>44</v>
      </c>
      <c r="B41" s="70">
        <f>+C11</f>
        <v>3388260</v>
      </c>
      <c r="C41" s="70">
        <f>+L11+P11+T11+X11+AB11</f>
        <v>0</v>
      </c>
      <c r="D41" s="70">
        <f t="shared" ref="D41:E41" si="25">+M11+Q11+U11+Y11+AC11</f>
        <v>205955.52</v>
      </c>
      <c r="E41" s="70">
        <f t="shared" si="25"/>
        <v>0</v>
      </c>
      <c r="G41" s="135">
        <f>+C41+D41+E41</f>
        <v>205955.52</v>
      </c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6"/>
    </row>
    <row r="42" spans="1:19" x14ac:dyDescent="0.3">
      <c r="A42" s="130" t="s">
        <v>29</v>
      </c>
      <c r="B42" s="129">
        <f>SUM(B40:B41)</f>
        <v>58226762</v>
      </c>
      <c r="C42" s="129">
        <f>SUM(C40:C41)</f>
        <v>3741685.8500000006</v>
      </c>
      <c r="D42" s="129">
        <f t="shared" ref="D42:G42" si="26">SUM(D40:D41)</f>
        <v>4389177.63</v>
      </c>
      <c r="E42" s="129">
        <f t="shared" si="26"/>
        <v>4774550.8899999997</v>
      </c>
      <c r="G42" s="134">
        <f t="shared" si="26"/>
        <v>12905414.370000001</v>
      </c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6"/>
    </row>
    <row r="43" spans="1:19" x14ac:dyDescent="0.3">
      <c r="A43" s="127"/>
      <c r="B43" s="127"/>
      <c r="C43" s="127"/>
      <c r="D43" s="70"/>
      <c r="E43" s="127"/>
      <c r="G43" s="136"/>
      <c r="H43" s="118"/>
      <c r="I43" s="118"/>
      <c r="J43" s="118"/>
      <c r="K43" s="118"/>
      <c r="L43" s="118"/>
      <c r="M43" s="118"/>
      <c r="N43" s="123"/>
      <c r="O43" s="123"/>
      <c r="P43" s="119"/>
      <c r="Q43" s="119"/>
      <c r="R43" s="119"/>
      <c r="S43" s="116"/>
    </row>
    <row r="44" spans="1:19" x14ac:dyDescent="0.3">
      <c r="A44" s="126" t="s">
        <v>46</v>
      </c>
      <c r="B44" s="127"/>
      <c r="C44" s="162"/>
      <c r="D44" s="162"/>
      <c r="E44" s="127"/>
      <c r="G44" s="136"/>
      <c r="H44" s="118"/>
      <c r="I44" s="118"/>
      <c r="J44" s="118"/>
      <c r="K44" s="118"/>
      <c r="L44" s="118"/>
      <c r="M44" s="118"/>
      <c r="N44" s="123"/>
      <c r="O44" s="123"/>
      <c r="P44" s="119"/>
      <c r="Q44" s="119"/>
      <c r="R44" s="119"/>
      <c r="S44" s="116"/>
    </row>
    <row r="45" spans="1:19" x14ac:dyDescent="0.3">
      <c r="A45" s="127" t="s">
        <v>43</v>
      </c>
      <c r="B45" s="70">
        <f>+C34</f>
        <v>884495</v>
      </c>
      <c r="C45" s="163">
        <f>+H34+L34+P34</f>
        <v>0</v>
      </c>
      <c r="D45" s="163">
        <f t="shared" ref="D45:E45" si="27">+I34+M34+Q34</f>
        <v>16536.879999999997</v>
      </c>
      <c r="E45" s="70">
        <f t="shared" si="27"/>
        <v>22609.699999999997</v>
      </c>
      <c r="G45" s="135">
        <f>+C45+D45+E45</f>
        <v>39146.579999999994</v>
      </c>
      <c r="H45" s="119"/>
      <c r="I45" s="119"/>
      <c r="J45" s="118"/>
      <c r="K45" s="118"/>
      <c r="L45" s="118"/>
      <c r="M45" s="119"/>
      <c r="N45" s="120"/>
      <c r="O45" s="120"/>
      <c r="P45" s="118"/>
      <c r="Q45" s="118"/>
      <c r="R45" s="118"/>
      <c r="S45" s="116"/>
    </row>
    <row r="46" spans="1:19" x14ac:dyDescent="0.3">
      <c r="A46" s="127" t="s">
        <v>44</v>
      </c>
      <c r="B46" s="70">
        <f>+C30</f>
        <v>622421</v>
      </c>
      <c r="C46" s="163">
        <f>+H30+L30+P30</f>
        <v>11660.61</v>
      </c>
      <c r="D46" s="164">
        <f t="shared" ref="D46:E46" si="28">+I30+M30+Q30</f>
        <v>19647.47</v>
      </c>
      <c r="E46" s="70">
        <f t="shared" si="28"/>
        <v>89924.680000000008</v>
      </c>
      <c r="G46" s="135">
        <f>+C46+D46+E46</f>
        <v>121232.76000000001</v>
      </c>
      <c r="H46" s="119"/>
      <c r="I46" s="119"/>
      <c r="J46" s="118"/>
      <c r="K46" s="118"/>
      <c r="L46" s="118"/>
      <c r="M46" s="119"/>
      <c r="N46" s="120"/>
      <c r="O46" s="120"/>
      <c r="P46" s="118"/>
      <c r="Q46" s="118"/>
      <c r="R46" s="118"/>
      <c r="S46" s="116"/>
    </row>
    <row r="47" spans="1:19" x14ac:dyDescent="0.3">
      <c r="A47" s="130" t="s">
        <v>29</v>
      </c>
      <c r="B47" s="129">
        <f>SUM(B45:B46)</f>
        <v>1506916</v>
      </c>
      <c r="C47" s="134">
        <f>SUM(C45:C46)</f>
        <v>11660.61</v>
      </c>
      <c r="D47" s="134">
        <f t="shared" ref="D47:G47" si="29">SUM(D45:D46)</f>
        <v>36184.35</v>
      </c>
      <c r="E47" s="129">
        <f t="shared" si="29"/>
        <v>112534.38</v>
      </c>
      <c r="G47" s="134">
        <f t="shared" si="29"/>
        <v>160379.34</v>
      </c>
      <c r="H47" s="118"/>
      <c r="I47" s="118"/>
      <c r="J47" s="118"/>
      <c r="K47" s="118"/>
      <c r="L47" s="118"/>
      <c r="M47" s="118"/>
      <c r="N47" s="123"/>
      <c r="O47" s="123"/>
      <c r="P47" s="119"/>
      <c r="Q47" s="119"/>
      <c r="R47" s="119"/>
      <c r="S47" s="116"/>
    </row>
    <row r="48" spans="1:19" x14ac:dyDescent="0.3">
      <c r="A48" s="130"/>
      <c r="B48" s="127"/>
      <c r="C48" s="162"/>
      <c r="D48" s="162"/>
      <c r="E48" s="127"/>
      <c r="G48" s="136"/>
      <c r="H48" s="118"/>
      <c r="I48" s="118"/>
      <c r="J48" s="118"/>
      <c r="K48" s="118"/>
      <c r="L48" s="118"/>
      <c r="M48" s="118"/>
      <c r="N48" s="123"/>
      <c r="O48" s="123"/>
      <c r="P48" s="119"/>
      <c r="Q48" s="119"/>
      <c r="R48" s="119"/>
      <c r="S48" s="116"/>
    </row>
    <row r="49" spans="1:19" ht="13.8" customHeight="1" x14ac:dyDescent="0.3">
      <c r="A49" s="126" t="s">
        <v>47</v>
      </c>
      <c r="B49" s="127"/>
      <c r="C49" s="162"/>
      <c r="D49" s="162"/>
      <c r="E49" s="127"/>
      <c r="G49" s="136"/>
      <c r="H49" s="118"/>
      <c r="I49" s="118"/>
      <c r="J49" s="118"/>
      <c r="K49" s="118"/>
      <c r="L49" s="118"/>
      <c r="M49" s="118"/>
      <c r="N49" s="123"/>
      <c r="O49" s="123"/>
      <c r="P49" s="119"/>
      <c r="Q49" s="119"/>
      <c r="R49" s="119"/>
      <c r="S49" s="116"/>
    </row>
    <row r="50" spans="1:19" x14ac:dyDescent="0.3">
      <c r="A50" s="127" t="s">
        <v>43</v>
      </c>
      <c r="B50" s="70">
        <f>+B40+B45</f>
        <v>55722997</v>
      </c>
      <c r="C50" s="163">
        <f>+C40+C45</f>
        <v>3741685.8500000006</v>
      </c>
      <c r="D50" s="163">
        <f t="shared" ref="D50:E50" si="30">+D40+D45</f>
        <v>4199758.99</v>
      </c>
      <c r="E50" s="70">
        <f t="shared" si="30"/>
        <v>4797160.59</v>
      </c>
      <c r="G50" s="135">
        <f t="shared" ref="G50:G51" si="31">+C50+D50+E50</f>
        <v>12738605.43</v>
      </c>
      <c r="H50" s="118"/>
      <c r="I50" s="118"/>
      <c r="J50" s="118"/>
      <c r="K50" s="118"/>
      <c r="L50" s="118"/>
      <c r="M50" s="118"/>
      <c r="N50" s="123"/>
      <c r="O50" s="123"/>
      <c r="P50" s="119"/>
      <c r="Q50" s="119"/>
      <c r="R50" s="119"/>
      <c r="S50" s="116"/>
    </row>
    <row r="51" spans="1:19" x14ac:dyDescent="0.3">
      <c r="A51" s="127" t="s">
        <v>44</v>
      </c>
      <c r="B51" s="70">
        <f>+B41+B46</f>
        <v>4010681</v>
      </c>
      <c r="C51" s="164">
        <f>+C41+C46</f>
        <v>11660.61</v>
      </c>
      <c r="D51" s="163">
        <f t="shared" ref="D51:E51" si="32">+D41+D46</f>
        <v>225602.99</v>
      </c>
      <c r="E51" s="70">
        <f t="shared" si="32"/>
        <v>89924.680000000008</v>
      </c>
      <c r="G51" s="135">
        <f t="shared" si="31"/>
        <v>327188.27999999997</v>
      </c>
      <c r="H51" s="118"/>
      <c r="I51" s="118"/>
      <c r="J51" s="118"/>
      <c r="K51" s="118"/>
      <c r="L51" s="118"/>
      <c r="M51" s="119"/>
      <c r="N51" s="120"/>
      <c r="O51" s="120"/>
      <c r="P51" s="118"/>
      <c r="Q51" s="118"/>
      <c r="R51" s="118"/>
      <c r="S51" s="116"/>
    </row>
    <row r="52" spans="1:19" x14ac:dyDescent="0.3">
      <c r="A52" s="130" t="s">
        <v>29</v>
      </c>
      <c r="B52" s="129">
        <f>SUM(B50:B51)</f>
        <v>59733678</v>
      </c>
      <c r="C52" s="129">
        <f t="shared" ref="C52:G52" si="33">SUM(C50:C51)</f>
        <v>3753346.4600000004</v>
      </c>
      <c r="D52" s="129">
        <f t="shared" si="33"/>
        <v>4425361.9800000004</v>
      </c>
      <c r="E52" s="129">
        <f t="shared" si="33"/>
        <v>4887085.2699999996</v>
      </c>
      <c r="G52" s="129">
        <f t="shared" si="33"/>
        <v>13065793.709999999</v>
      </c>
      <c r="H52" s="118"/>
      <c r="I52" s="118"/>
      <c r="J52" s="119"/>
      <c r="K52" s="119"/>
      <c r="L52" s="119"/>
      <c r="M52" s="118"/>
      <c r="N52" s="123"/>
      <c r="O52" s="123"/>
      <c r="P52" s="118"/>
      <c r="Q52" s="118"/>
      <c r="R52" s="118"/>
      <c r="S52" s="116"/>
    </row>
    <row r="53" spans="1:19" x14ac:dyDescent="0.3">
      <c r="G53" s="124"/>
      <c r="H53" s="124"/>
      <c r="I53" s="124"/>
      <c r="J53" s="124"/>
      <c r="K53" s="124"/>
      <c r="L53" s="124"/>
      <c r="M53" s="124"/>
      <c r="N53" s="125"/>
      <c r="O53" s="125"/>
      <c r="P53" s="124"/>
      <c r="Q53" s="124"/>
      <c r="R53" s="124"/>
      <c r="S53" s="116"/>
    </row>
    <row r="54" spans="1:19" x14ac:dyDescent="0.3">
      <c r="N54" s="122"/>
      <c r="O54" s="122"/>
    </row>
  </sheetData>
  <mergeCells count="16">
    <mergeCell ref="A17:B17"/>
    <mergeCell ref="A18:B18"/>
    <mergeCell ref="A19:B19"/>
    <mergeCell ref="A20:B20"/>
    <mergeCell ref="A21:B21"/>
    <mergeCell ref="O26:R26"/>
    <mergeCell ref="K26:N26"/>
    <mergeCell ref="G26:J26"/>
    <mergeCell ref="AA5:AD5"/>
    <mergeCell ref="C5:E5"/>
    <mergeCell ref="C26:E26"/>
    <mergeCell ref="G5:J5"/>
    <mergeCell ref="K5:N5"/>
    <mergeCell ref="O5:R5"/>
    <mergeCell ref="S5:V5"/>
    <mergeCell ref="W5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2025-02-26T15:14:07Z</dcterms:created>
  <dcterms:modified xsi:type="dcterms:W3CDTF">2025-04-25T03:25:06Z</dcterms:modified>
  <dc:title>Märtsi aruanne</dc:title>
</cp:coreProperties>
</file>