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pille_penk_mkm_ee/Documents/Töölaud/I-V_naised/"/>
    </mc:Choice>
  </mc:AlternateContent>
  <xr:revisionPtr revIDLastSave="40" documentId="8_{428E452B-049A-4DE5-BB9C-D4BA5A53838A}" xr6:coauthVersionLast="47" xr6:coauthVersionMax="47" xr10:uidLastSave="{AEE343A8-C382-431B-876F-4CD2A14E4F7F}"/>
  <bookViews>
    <workbookView xWindow="-120" yWindow="-120" windowWidth="38640" windowHeight="21120" xr2:uid="{00000000-000D-0000-FFFF-FFFF00000000}"/>
  </bookViews>
  <sheets>
    <sheet name="Eelarve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4" l="1"/>
  <c r="C22" i="4" l="1"/>
  <c r="D23" i="4"/>
  <c r="E24" i="4"/>
  <c r="D24" i="4"/>
  <c r="D19" i="4"/>
  <c r="E19" i="4"/>
  <c r="C19" i="4"/>
  <c r="F21" i="4"/>
  <c r="F20" i="4"/>
  <c r="D22" i="4" l="1"/>
  <c r="C25" i="4"/>
  <c r="E22" i="4"/>
  <c r="C18" i="4"/>
  <c r="C16" i="4" s="1"/>
  <c r="F24" i="4"/>
  <c r="E26" i="4"/>
  <c r="E25" i="4" s="1"/>
  <c r="D26" i="4"/>
  <c r="D25" i="4" s="1"/>
  <c r="F17" i="4"/>
  <c r="F23" i="4"/>
  <c r="E18" i="4"/>
  <c r="E16" i="4" s="1"/>
  <c r="D18" i="4"/>
  <c r="D16" i="4" s="1"/>
  <c r="F19" i="4"/>
  <c r="F22" i="4" l="1"/>
  <c r="E27" i="4"/>
  <c r="C27" i="4"/>
  <c r="C34" i="4" s="1"/>
  <c r="F26" i="4"/>
  <c r="F25" i="4"/>
  <c r="F18" i="4"/>
  <c r="D27" i="4"/>
  <c r="E34" i="4" s="1"/>
  <c r="F16" i="4"/>
  <c r="E37" i="4" l="1"/>
  <c r="E36" i="4"/>
  <c r="G34" i="4"/>
  <c r="G36" i="4" s="1"/>
  <c r="C37" i="4"/>
  <c r="C36" i="4"/>
  <c r="C35" i="4" s="1"/>
  <c r="F27" i="4"/>
  <c r="I34" i="4" s="1"/>
  <c r="E35" i="4"/>
  <c r="I37" i="4" l="1"/>
  <c r="G37" i="4"/>
  <c r="G35" i="4" s="1"/>
  <c r="I35" i="4"/>
</calcChain>
</file>

<file path=xl/sharedStrings.xml><?xml version="1.0" encoding="utf-8"?>
<sst xmlns="http://schemas.openxmlformats.org/spreadsheetml/2006/main" count="56" uniqueCount="45">
  <si>
    <t>"Ida-Virumaal elavate eesti keelest erineva emakeelega naiste tööturule kaasamise programm"</t>
  </si>
  <si>
    <t>lisa 1</t>
  </si>
  <si>
    <t>Eelarve kulukohtade kaupa</t>
  </si>
  <si>
    <t>Elluviija: Visionest Institute OÜ (reg kood 10342428)</t>
  </si>
  <si>
    <t>Kulukoht</t>
  </si>
  <si>
    <t>Kokku</t>
  </si>
  <si>
    <t>Rea nr</t>
  </si>
  <si>
    <t>Abikõlblik kulu</t>
  </si>
  <si>
    <t>1</t>
  </si>
  <si>
    <t>1.</t>
  </si>
  <si>
    <t>Otsesed kulud</t>
  </si>
  <si>
    <t>1.1.</t>
  </si>
  <si>
    <t>1.2.</t>
  </si>
  <si>
    <t>Tegevuskulud</t>
  </si>
  <si>
    <t>1.2.1.</t>
  </si>
  <si>
    <t>2.</t>
  </si>
  <si>
    <t>Kaudsed kulud 15% otsestest personalikuludest</t>
  </si>
  <si>
    <t>3.</t>
  </si>
  <si>
    <t>Otsesed personalikulud kokku</t>
  </si>
  <si>
    <t>4.</t>
  </si>
  <si>
    <t xml:space="preserve">Kokku </t>
  </si>
  <si>
    <t>TAT finantsplaan</t>
  </si>
  <si>
    <t>Aasta</t>
  </si>
  <si>
    <t>Finantsallikate jaotus</t>
  </si>
  <si>
    <t>Summa</t>
  </si>
  <si>
    <t>Osakaal (%)</t>
  </si>
  <si>
    <t>Eelarve kokku aastate kaupa</t>
  </si>
  <si>
    <t xml:space="preserve">Toetus kokku </t>
  </si>
  <si>
    <t>2.1.</t>
  </si>
  <si>
    <t>sh ESF+ osalus</t>
  </si>
  <si>
    <t>2.2.</t>
  </si>
  <si>
    <t>sh riiklik kaasfinantseering</t>
  </si>
  <si>
    <t>Majandus- ja tööstusministri … 2026.a käskkiri nr ...</t>
  </si>
  <si>
    <t>1.2.2.</t>
  </si>
  <si>
    <t>Kaasamisprogrammi tegevuste läbiviimine</t>
  </si>
  <si>
    <t>Abikõlblikkuse periood: 13.01.2026–31.12.2028</t>
  </si>
  <si>
    <t>Otsene personalikulu</t>
  </si>
  <si>
    <t>TAT juhtimiskulud</t>
  </si>
  <si>
    <t>1.2.1.1.</t>
  </si>
  <si>
    <t>1.2.1.2.</t>
  </si>
  <si>
    <t>1.2.2.1.</t>
  </si>
  <si>
    <t>1.2.2.2.</t>
  </si>
  <si>
    <t>4.2. Kaasamisprogrammi tegevuste läbiviimine</t>
  </si>
  <si>
    <t>4.1. Kaasamisprogrammi koostamine ja ettevalmistamine</t>
  </si>
  <si>
    <t>Kaasamisprogrammi koostamisega ja etteavlmistamisega seotud kulud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</si>
</sst>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FFCC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4"/>
    <xf numFmtId="43" fontId="1" fillId="0" borderId="4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wrapText="1"/>
    </xf>
    <xf numFmtId="0" fontId="4" fillId="0" borderId="3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49" fontId="6" fillId="0" borderId="6" xfId="0" applyNumberFormat="1" applyFont="1" applyBorder="1" applyAlignment="1">
      <alignment horizontal="left" vertical="top" wrapText="1"/>
    </xf>
    <xf numFmtId="4" fontId="2" fillId="0" borderId="0" xfId="0" applyNumberFormat="1" applyFont="1" applyAlignment="1">
      <alignment wrapText="1"/>
    </xf>
    <xf numFmtId="49" fontId="4" fillId="0" borderId="3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4" fontId="9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 shrinkToFit="1"/>
    </xf>
    <xf numFmtId="4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1" fontId="4" fillId="0" borderId="1" xfId="0" applyNumberFormat="1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 shrinkToFit="1"/>
    </xf>
    <xf numFmtId="4" fontId="2" fillId="0" borderId="1" xfId="0" applyNumberFormat="1" applyFont="1" applyBorder="1" applyAlignment="1">
      <alignment horizontal="right" wrapText="1"/>
    </xf>
    <xf numFmtId="1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vertical="top" wrapText="1"/>
    </xf>
    <xf numFmtId="49" fontId="4" fillId="0" borderId="11" xfId="0" applyNumberFormat="1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6" xfId="0" applyNumberFormat="1" applyFont="1" applyBorder="1" applyAlignment="1">
      <alignment horizontal="righ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3" fontId="4" fillId="0" borderId="3" xfId="0" applyNumberFormat="1" applyFont="1" applyBorder="1" applyAlignment="1">
      <alignment horizontal="center" vertical="top" wrapText="1"/>
    </xf>
    <xf numFmtId="3" fontId="10" fillId="0" borderId="3" xfId="0" applyNumberFormat="1" applyFont="1" applyBorder="1" applyAlignment="1">
      <alignment horizontal="center" vertical="top" wrapText="1"/>
    </xf>
    <xf numFmtId="4" fontId="8" fillId="0" borderId="8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vertical="top" wrapText="1"/>
    </xf>
    <xf numFmtId="3" fontId="10" fillId="0" borderId="4" xfId="0" applyNumberFormat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right" vertical="center" wrapText="1"/>
    </xf>
    <xf numFmtId="4" fontId="6" fillId="0" borderId="4" xfId="1" applyNumberFormat="1" applyFont="1" applyAlignment="1">
      <alignment horizontal="right" wrapText="1"/>
    </xf>
    <xf numFmtId="4" fontId="8" fillId="0" borderId="4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vertical="top" wrapText="1"/>
    </xf>
    <xf numFmtId="3" fontId="10" fillId="0" borderId="6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4" fontId="6" fillId="0" borderId="6" xfId="0" applyNumberFormat="1" applyFont="1" applyBorder="1" applyAlignment="1">
      <alignment horizontal="right" wrapText="1"/>
    </xf>
    <xf numFmtId="0" fontId="6" fillId="0" borderId="6" xfId="0" applyFont="1" applyBorder="1" applyAlignment="1">
      <alignment vertical="top" wrapText="1"/>
    </xf>
    <xf numFmtId="49" fontId="6" fillId="0" borderId="4" xfId="0" applyNumberFormat="1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4" fontId="6" fillId="2" borderId="1" xfId="1" applyNumberFormat="1" applyFont="1" applyFill="1" applyBorder="1" applyAlignment="1">
      <alignment horizontal="right" wrapText="1"/>
    </xf>
    <xf numFmtId="4" fontId="6" fillId="2" borderId="3" xfId="1" applyNumberFormat="1" applyFont="1" applyFill="1" applyBorder="1" applyAlignment="1">
      <alignment horizontal="right" wrapText="1"/>
    </xf>
    <xf numFmtId="4" fontId="6" fillId="2" borderId="6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3" fontId="2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wrapText="1"/>
    </xf>
  </cellXfs>
  <cellStyles count="3">
    <cellStyle name="Koma 2" xfId="2" xr:uid="{DBEDD029-F092-4F51-A440-0D93C23C38C6}"/>
    <cellStyle name="Normaallaad" xfId="0" builtinId="0"/>
    <cellStyle name="Normaallaad 2" xfId="1" xr:uid="{4658E7E4-B591-4218-BEBA-552F186023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A7A1-C482-4D52-B35E-1E2D1FC42BCD}">
  <sheetPr>
    <pageSetUpPr fitToPage="1"/>
  </sheetPr>
  <dimension ref="A1:J37"/>
  <sheetViews>
    <sheetView tabSelected="1" zoomScale="115" zoomScaleNormal="115" workbookViewId="0">
      <selection activeCell="B7" sqref="B7"/>
    </sheetView>
  </sheetViews>
  <sheetFormatPr defaultColWidth="12.42578125" defaultRowHeight="15.75" x14ac:dyDescent="0.25"/>
  <cols>
    <col min="1" max="1" width="8.42578125" style="3" customWidth="1"/>
    <col min="2" max="2" width="56.85546875" style="3" customWidth="1"/>
    <col min="3" max="9" width="16.7109375" style="3" customWidth="1"/>
    <col min="10" max="13" width="12.42578125" style="3"/>
    <col min="14" max="14" width="13.42578125" style="3" customWidth="1"/>
    <col min="15" max="26" width="8" style="3" customWidth="1"/>
    <col min="27" max="16384" width="12.42578125" style="3"/>
  </cols>
  <sheetData>
    <row r="1" spans="1:9" x14ac:dyDescent="0.25">
      <c r="F1" s="78" t="s">
        <v>32</v>
      </c>
      <c r="G1" s="78"/>
      <c r="H1" s="78"/>
      <c r="I1" s="75"/>
    </row>
    <row r="2" spans="1:9" ht="30" customHeight="1" x14ac:dyDescent="0.25">
      <c r="A2" s="1"/>
      <c r="B2" s="1"/>
      <c r="C2" s="2"/>
      <c r="D2" s="1"/>
      <c r="E2" s="2"/>
      <c r="F2" s="79" t="s">
        <v>0</v>
      </c>
      <c r="G2" s="80"/>
      <c r="H2" s="80"/>
      <c r="I2" s="75"/>
    </row>
    <row r="3" spans="1:9" x14ac:dyDescent="0.25">
      <c r="A3" s="1"/>
      <c r="B3" s="1"/>
      <c r="C3" s="2"/>
      <c r="D3" s="2"/>
      <c r="E3" s="2"/>
      <c r="I3" s="65" t="s">
        <v>1</v>
      </c>
    </row>
    <row r="4" spans="1:9" x14ac:dyDescent="0.25">
      <c r="A4" s="1"/>
      <c r="B4" s="1"/>
      <c r="C4" s="2"/>
      <c r="D4" s="2"/>
      <c r="E4" s="2"/>
      <c r="F4" s="49"/>
      <c r="G4" s="49"/>
      <c r="H4" s="49"/>
    </row>
    <row r="5" spans="1:9" ht="15.6" customHeight="1" x14ac:dyDescent="0.25">
      <c r="A5" s="1"/>
      <c r="B5" s="1"/>
      <c r="C5" s="2"/>
      <c r="D5" s="2"/>
      <c r="E5" s="2"/>
      <c r="F5" s="2"/>
      <c r="H5" s="50"/>
    </row>
    <row r="6" spans="1:9" x14ac:dyDescent="0.25">
      <c r="A6" s="1"/>
      <c r="B6" s="1"/>
      <c r="C6" s="2"/>
      <c r="D6" s="2"/>
      <c r="E6" s="2"/>
      <c r="F6" s="2"/>
      <c r="G6" s="2"/>
      <c r="H6" s="2"/>
    </row>
    <row r="7" spans="1:9" x14ac:dyDescent="0.25">
      <c r="A7" s="1"/>
      <c r="B7" s="1"/>
      <c r="C7" s="2"/>
      <c r="D7" s="2"/>
      <c r="E7" s="2"/>
      <c r="F7" s="2"/>
      <c r="G7" s="1"/>
      <c r="H7" s="1"/>
    </row>
    <row r="8" spans="1:9" x14ac:dyDescent="0.25">
      <c r="A8" s="81" t="s">
        <v>2</v>
      </c>
      <c r="B8" s="80"/>
      <c r="C8" s="2"/>
      <c r="D8" s="2"/>
      <c r="E8" s="2"/>
      <c r="F8" s="2"/>
      <c r="G8" s="1"/>
      <c r="H8" s="1"/>
    </row>
    <row r="9" spans="1:9" x14ac:dyDescent="0.25">
      <c r="A9" s="82" t="s">
        <v>35</v>
      </c>
      <c r="B9" s="80"/>
      <c r="C9" s="69"/>
      <c r="D9" s="1"/>
      <c r="E9" s="1"/>
      <c r="F9" s="1"/>
      <c r="G9" s="1"/>
      <c r="H9" s="1"/>
    </row>
    <row r="10" spans="1:9" x14ac:dyDescent="0.25">
      <c r="A10" s="83" t="s">
        <v>3</v>
      </c>
      <c r="B10" s="80"/>
      <c r="C10" s="1"/>
      <c r="D10" s="1"/>
      <c r="E10" s="1"/>
      <c r="F10" s="1"/>
      <c r="G10" s="1"/>
      <c r="H10" s="1"/>
    </row>
    <row r="11" spans="1:9" x14ac:dyDescent="0.25">
      <c r="A11" s="1"/>
      <c r="B11" s="1"/>
      <c r="C11" s="4"/>
      <c r="D11" s="2"/>
      <c r="E11" s="2"/>
      <c r="F11" s="1"/>
      <c r="G11" s="5"/>
      <c r="H11" s="5"/>
    </row>
    <row r="12" spans="1:9" x14ac:dyDescent="0.25">
      <c r="A12" s="1"/>
      <c r="B12" s="1"/>
      <c r="C12" s="4"/>
      <c r="D12" s="2"/>
      <c r="E12" s="2"/>
      <c r="F12" s="1"/>
      <c r="G12" s="5"/>
      <c r="H12" s="5"/>
    </row>
    <row r="13" spans="1:9" x14ac:dyDescent="0.25">
      <c r="A13" s="39"/>
      <c r="B13" s="84" t="s">
        <v>4</v>
      </c>
      <c r="C13" s="6">
        <v>2026</v>
      </c>
      <c r="D13" s="6">
        <v>2027</v>
      </c>
      <c r="E13" s="25">
        <v>2028</v>
      </c>
      <c r="F13" s="62" t="s">
        <v>5</v>
      </c>
      <c r="G13" s="56"/>
      <c r="H13" s="56"/>
    </row>
    <row r="14" spans="1:9" x14ac:dyDescent="0.25">
      <c r="A14" s="40" t="s">
        <v>6</v>
      </c>
      <c r="B14" s="85"/>
      <c r="C14" s="8" t="s">
        <v>7</v>
      </c>
      <c r="D14" s="8" t="s">
        <v>7</v>
      </c>
      <c r="E14" s="51" t="s">
        <v>7</v>
      </c>
      <c r="F14" s="63" t="s">
        <v>7</v>
      </c>
      <c r="G14" s="57"/>
      <c r="H14" s="57"/>
    </row>
    <row r="15" spans="1:9" x14ac:dyDescent="0.25">
      <c r="A15" s="41" t="s">
        <v>8</v>
      </c>
      <c r="B15" s="42">
        <v>2</v>
      </c>
      <c r="C15" s="43">
        <v>3</v>
      </c>
      <c r="D15" s="43">
        <v>4</v>
      </c>
      <c r="E15" s="52">
        <v>5</v>
      </c>
      <c r="F15" s="64">
        <v>6</v>
      </c>
      <c r="G15" s="58"/>
      <c r="H15" s="58"/>
    </row>
    <row r="16" spans="1:9" s="11" customFormat="1" x14ac:dyDescent="0.25">
      <c r="A16" s="7" t="s">
        <v>9</v>
      </c>
      <c r="B16" s="9" t="s">
        <v>10</v>
      </c>
      <c r="C16" s="10">
        <f>C17+C18</f>
        <v>201455.05</v>
      </c>
      <c r="D16" s="10">
        <f t="shared" ref="D16:E16" si="0">D17+D18</f>
        <v>279938.05</v>
      </c>
      <c r="E16" s="10">
        <f t="shared" si="0"/>
        <v>233470.05</v>
      </c>
      <c r="F16" s="47">
        <f t="shared" ref="F16:F24" si="1">SUM(C16:E16)</f>
        <v>714863.14999999991</v>
      </c>
      <c r="G16" s="59"/>
      <c r="H16" s="59"/>
    </row>
    <row r="17" spans="1:9" s="11" customFormat="1" x14ac:dyDescent="0.25">
      <c r="A17" s="7" t="s">
        <v>11</v>
      </c>
      <c r="B17" s="9" t="s">
        <v>37</v>
      </c>
      <c r="C17" s="73">
        <v>52399</v>
      </c>
      <c r="D17" s="73">
        <v>52399</v>
      </c>
      <c r="E17" s="73">
        <v>52399</v>
      </c>
      <c r="F17" s="47">
        <f t="shared" si="1"/>
        <v>157197</v>
      </c>
      <c r="G17" s="59"/>
      <c r="H17" s="59"/>
    </row>
    <row r="18" spans="1:9" s="11" customFormat="1" x14ac:dyDescent="0.25">
      <c r="A18" s="7" t="s">
        <v>12</v>
      </c>
      <c r="B18" s="9" t="s">
        <v>13</v>
      </c>
      <c r="C18" s="10">
        <f>C19+C22</f>
        <v>149056.04999999999</v>
      </c>
      <c r="D18" s="10">
        <f t="shared" ref="D18:E18" si="2">D19+D22</f>
        <v>227539.05</v>
      </c>
      <c r="E18" s="10">
        <f t="shared" si="2"/>
        <v>181071.05</v>
      </c>
      <c r="F18" s="47">
        <f t="shared" si="1"/>
        <v>557666.14999999991</v>
      </c>
      <c r="G18" s="59"/>
      <c r="H18" s="59"/>
    </row>
    <row r="19" spans="1:9" x14ac:dyDescent="0.25">
      <c r="A19" s="7" t="s">
        <v>14</v>
      </c>
      <c r="B19" s="12" t="s">
        <v>43</v>
      </c>
      <c r="C19" s="10">
        <f>SUM(C20:C21)</f>
        <v>45994.67</v>
      </c>
      <c r="D19" s="10">
        <f t="shared" ref="D19:E19" si="3">SUM(D20:D21)</f>
        <v>0</v>
      </c>
      <c r="E19" s="10">
        <f t="shared" si="3"/>
        <v>0</v>
      </c>
      <c r="F19" s="47">
        <f t="shared" si="1"/>
        <v>45994.67</v>
      </c>
      <c r="G19" s="59"/>
      <c r="H19" s="59"/>
    </row>
    <row r="20" spans="1:9" x14ac:dyDescent="0.25">
      <c r="A20" s="13" t="s">
        <v>38</v>
      </c>
      <c r="B20" s="14" t="s">
        <v>36</v>
      </c>
      <c r="C20" s="70">
        <v>27494.67</v>
      </c>
      <c r="D20" s="70">
        <v>0</v>
      </c>
      <c r="E20" s="71">
        <v>0</v>
      </c>
      <c r="F20" s="66">
        <f t="shared" si="1"/>
        <v>27494.67</v>
      </c>
      <c r="G20" s="60"/>
      <c r="H20" s="60"/>
    </row>
    <row r="21" spans="1:9" ht="31.5" x14ac:dyDescent="0.25">
      <c r="A21" s="13" t="s">
        <v>39</v>
      </c>
      <c r="B21" s="14" t="s">
        <v>44</v>
      </c>
      <c r="C21" s="70">
        <v>18500</v>
      </c>
      <c r="D21" s="70">
        <v>0</v>
      </c>
      <c r="E21" s="71">
        <v>0</v>
      </c>
      <c r="F21" s="66">
        <f t="shared" si="1"/>
        <v>18500</v>
      </c>
      <c r="G21" s="60"/>
      <c r="H21" s="60"/>
    </row>
    <row r="22" spans="1:9" x14ac:dyDescent="0.25">
      <c r="A22" s="15" t="s">
        <v>33</v>
      </c>
      <c r="B22" s="16" t="s">
        <v>42</v>
      </c>
      <c r="C22" s="44">
        <f>SUM(C23:C24)</f>
        <v>103061.38</v>
      </c>
      <c r="D22" s="44">
        <f>SUM(D23:D24)</f>
        <v>227539.05</v>
      </c>
      <c r="E22" s="44">
        <f>SUM(E23:E24)</f>
        <v>181071.05</v>
      </c>
      <c r="F22" s="45">
        <f t="shared" si="1"/>
        <v>511671.48</v>
      </c>
      <c r="G22" s="61"/>
      <c r="H22" s="61"/>
    </row>
    <row r="23" spans="1:9" x14ac:dyDescent="0.25">
      <c r="A23" s="18" t="s">
        <v>40</v>
      </c>
      <c r="B23" s="67" t="s">
        <v>36</v>
      </c>
      <c r="C23" s="72">
        <v>75610.33</v>
      </c>
      <c r="D23" s="72">
        <f>164968</f>
        <v>164968</v>
      </c>
      <c r="E23" s="72">
        <v>138080</v>
      </c>
      <c r="F23" s="46">
        <f t="shared" si="1"/>
        <v>378658.33</v>
      </c>
      <c r="G23" s="61"/>
      <c r="H23" s="61"/>
    </row>
    <row r="24" spans="1:9" x14ac:dyDescent="0.25">
      <c r="A24" s="68" t="s">
        <v>41</v>
      </c>
      <c r="B24" s="67" t="s">
        <v>34</v>
      </c>
      <c r="C24" s="72">
        <v>27451.05</v>
      </c>
      <c r="D24" s="72">
        <f>8500+17571.05+36500</f>
        <v>62571.05</v>
      </c>
      <c r="E24" s="72">
        <f>8500+13491.05+21000</f>
        <v>42991.05</v>
      </c>
      <c r="F24" s="46">
        <f t="shared" si="1"/>
        <v>133013.15000000002</v>
      </c>
      <c r="G24" s="61"/>
      <c r="H24" s="61"/>
    </row>
    <row r="25" spans="1:9" ht="16.5" customHeight="1" x14ac:dyDescent="0.25">
      <c r="A25" s="20" t="s">
        <v>15</v>
      </c>
      <c r="B25" s="17" t="s">
        <v>16</v>
      </c>
      <c r="C25" s="45">
        <f>SUM(C26*0.15)</f>
        <v>23325.599999999999</v>
      </c>
      <c r="D25" s="45">
        <f>SUM(D26*0.15)</f>
        <v>32605.05</v>
      </c>
      <c r="E25" s="53">
        <f>SUM(E26*0.15)</f>
        <v>28571.85</v>
      </c>
      <c r="F25" s="45">
        <f t="shared" ref="F25:F27" si="4">SUM(C25:E25)</f>
        <v>84502.5</v>
      </c>
      <c r="G25" s="61"/>
      <c r="H25" s="61"/>
    </row>
    <row r="26" spans="1:9" x14ac:dyDescent="0.25">
      <c r="A26" s="20" t="s">
        <v>17</v>
      </c>
      <c r="B26" s="21" t="s">
        <v>18</v>
      </c>
      <c r="C26" s="47">
        <f>C17+C20+C23</f>
        <v>155504</v>
      </c>
      <c r="D26" s="47">
        <f t="shared" ref="D26:E26" si="5">D17+D20+D23</f>
        <v>217367</v>
      </c>
      <c r="E26" s="47">
        <f t="shared" si="5"/>
        <v>190479</v>
      </c>
      <c r="F26" s="47">
        <f>SUM(C26:E26)</f>
        <v>563350</v>
      </c>
      <c r="G26" s="59"/>
      <c r="H26" s="59"/>
    </row>
    <row r="27" spans="1:9" x14ac:dyDescent="0.25">
      <c r="A27" s="20" t="s">
        <v>19</v>
      </c>
      <c r="B27" s="21" t="s">
        <v>20</v>
      </c>
      <c r="C27" s="47">
        <f>SUM(C16,C25)</f>
        <v>224780.65</v>
      </c>
      <c r="D27" s="47">
        <f>SUM(D16,D25)</f>
        <v>312543.09999999998</v>
      </c>
      <c r="E27" s="54">
        <f>SUM(E16,E25)</f>
        <v>262041.9</v>
      </c>
      <c r="F27" s="47">
        <f t="shared" si="4"/>
        <v>799365.65</v>
      </c>
      <c r="G27" s="59"/>
      <c r="H27" s="59"/>
      <c r="I27" s="22"/>
    </row>
    <row r="28" spans="1:9" x14ac:dyDescent="0.25">
      <c r="A28" s="1"/>
      <c r="B28" s="1"/>
      <c r="C28" s="2"/>
      <c r="D28" s="2"/>
      <c r="E28" s="2"/>
      <c r="F28" s="55"/>
      <c r="G28" s="55"/>
      <c r="H28" s="55"/>
      <c r="I28" s="19"/>
    </row>
    <row r="29" spans="1:9" x14ac:dyDescent="0.25">
      <c r="A29" s="1"/>
      <c r="B29" s="1"/>
      <c r="C29" s="2"/>
      <c r="D29" s="2"/>
      <c r="E29" s="2"/>
      <c r="F29" s="2"/>
      <c r="G29" s="2"/>
      <c r="H29" s="2"/>
      <c r="I29" s="19"/>
    </row>
    <row r="30" spans="1:9" x14ac:dyDescent="0.25">
      <c r="A30" s="74" t="s">
        <v>21</v>
      </c>
      <c r="B30" s="75"/>
      <c r="C30" s="2"/>
      <c r="D30" s="2"/>
      <c r="E30" s="2"/>
      <c r="F30" s="2"/>
      <c r="G30" s="2"/>
      <c r="H30" s="2"/>
      <c r="I30" s="19"/>
    </row>
    <row r="31" spans="1:9" x14ac:dyDescent="0.25">
      <c r="A31" s="1"/>
      <c r="B31" s="1"/>
      <c r="C31" s="2"/>
      <c r="D31" s="2"/>
      <c r="E31" s="2"/>
      <c r="F31" s="2"/>
      <c r="G31" s="2"/>
      <c r="H31" s="2"/>
      <c r="I31" s="1"/>
    </row>
    <row r="32" spans="1:9" x14ac:dyDescent="0.25">
      <c r="A32" s="23"/>
      <c r="B32" s="24" t="s">
        <v>22</v>
      </c>
      <c r="C32" s="76">
        <v>2026</v>
      </c>
      <c r="D32" s="77"/>
      <c r="E32" s="76">
        <v>2027</v>
      </c>
      <c r="F32" s="77"/>
      <c r="G32" s="76">
        <v>2028</v>
      </c>
      <c r="H32" s="77"/>
      <c r="I32" s="6" t="s">
        <v>5</v>
      </c>
    </row>
    <row r="33" spans="1:10" x14ac:dyDescent="0.25">
      <c r="A33" s="23"/>
      <c r="B33" s="25" t="s">
        <v>23</v>
      </c>
      <c r="C33" s="6" t="s">
        <v>24</v>
      </c>
      <c r="D33" s="6" t="s">
        <v>25</v>
      </c>
      <c r="E33" s="6" t="s">
        <v>24</v>
      </c>
      <c r="F33" s="6" t="s">
        <v>25</v>
      </c>
      <c r="G33" s="6" t="s">
        <v>24</v>
      </c>
      <c r="H33" s="6" t="s">
        <v>25</v>
      </c>
      <c r="I33" s="26"/>
    </row>
    <row r="34" spans="1:10" x14ac:dyDescent="0.25">
      <c r="A34" s="27" t="s">
        <v>9</v>
      </c>
      <c r="B34" s="28" t="s">
        <v>26</v>
      </c>
      <c r="C34" s="29">
        <f>C27</f>
        <v>224780.65</v>
      </c>
      <c r="D34" s="30"/>
      <c r="E34" s="29">
        <f>D27</f>
        <v>312543.09999999998</v>
      </c>
      <c r="F34" s="30"/>
      <c r="G34" s="29">
        <f>E27</f>
        <v>262041.9</v>
      </c>
      <c r="H34" s="30"/>
      <c r="I34" s="31">
        <f>F27</f>
        <v>799365.65</v>
      </c>
      <c r="J34" s="48"/>
    </row>
    <row r="35" spans="1:10" x14ac:dyDescent="0.25">
      <c r="A35" s="27" t="s">
        <v>15</v>
      </c>
      <c r="B35" s="32" t="s">
        <v>27</v>
      </c>
      <c r="C35" s="29">
        <f>C36+C37</f>
        <v>224780.64999999997</v>
      </c>
      <c r="D35" s="33">
        <v>100</v>
      </c>
      <c r="E35" s="29">
        <f>E36+E37</f>
        <v>312543.09999999998</v>
      </c>
      <c r="F35" s="33">
        <v>100</v>
      </c>
      <c r="G35" s="29">
        <f>G36+G37</f>
        <v>262041.89999999997</v>
      </c>
      <c r="H35" s="33">
        <v>100</v>
      </c>
      <c r="I35" s="31">
        <f>SUM(C35,E35,G35)</f>
        <v>799365.64999999991</v>
      </c>
    </row>
    <row r="36" spans="1:10" x14ac:dyDescent="0.25">
      <c r="A36" s="34" t="s">
        <v>28</v>
      </c>
      <c r="B36" s="35" t="s">
        <v>29</v>
      </c>
      <c r="C36" s="36">
        <f>0.7*C34</f>
        <v>157346.45499999999</v>
      </c>
      <c r="D36" s="37">
        <v>70</v>
      </c>
      <c r="E36" s="36">
        <f>0.7*E34</f>
        <v>218780.16999999998</v>
      </c>
      <c r="F36" s="37">
        <v>70</v>
      </c>
      <c r="G36" s="36">
        <f>0.7*G34</f>
        <v>183429.33</v>
      </c>
      <c r="H36" s="37">
        <v>70</v>
      </c>
      <c r="I36" s="31">
        <v>559555.94999999995</v>
      </c>
    </row>
    <row r="37" spans="1:10" x14ac:dyDescent="0.25">
      <c r="A37" s="34" t="s">
        <v>30</v>
      </c>
      <c r="B37" s="38" t="s">
        <v>31</v>
      </c>
      <c r="C37" s="36">
        <f>0.3*C34</f>
        <v>67434.194999999992</v>
      </c>
      <c r="D37" s="37">
        <v>30</v>
      </c>
      <c r="E37" s="36">
        <f>0.3*E34</f>
        <v>93762.93</v>
      </c>
      <c r="F37" s="37">
        <v>30</v>
      </c>
      <c r="G37" s="36">
        <f>0.3*G34</f>
        <v>78612.569999999992</v>
      </c>
      <c r="H37" s="37">
        <v>30</v>
      </c>
      <c r="I37" s="31">
        <f>SUM(C37,E37,G37)</f>
        <v>239809.69500000001</v>
      </c>
    </row>
  </sheetData>
  <mergeCells count="10">
    <mergeCell ref="A30:B30"/>
    <mergeCell ref="C32:D32"/>
    <mergeCell ref="E32:F32"/>
    <mergeCell ref="G32:H32"/>
    <mergeCell ref="F1:I1"/>
    <mergeCell ref="F2:I2"/>
    <mergeCell ref="A8:B8"/>
    <mergeCell ref="A9:B9"/>
    <mergeCell ref="A10:B10"/>
    <mergeCell ref="B13:B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A9530149E6D647995539E7A0B89E3B" ma:contentTypeVersion="17" ma:contentTypeDescription="Create a new document." ma:contentTypeScope="" ma:versionID="7c46ae27d01ead27a0c9203c39471f3c">
  <xsd:schema xmlns:xsd="http://www.w3.org/2001/XMLSchema" xmlns:xs="http://www.w3.org/2001/XMLSchema" xmlns:p="http://schemas.microsoft.com/office/2006/metadata/properties" xmlns:ns2="90f65bec-117b-4ec2-83b8-dbdf58b29f23" xmlns:ns3="9b483750-598d-46a0-877d-052f8f804d23" targetNamespace="http://schemas.microsoft.com/office/2006/metadata/properties" ma:root="true" ma:fieldsID="6116a18edfdcca7ed94d4ca9b43ceef8" ns2:_="" ns3:_="">
    <xsd:import namespace="90f65bec-117b-4ec2-83b8-dbdf58b29f23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  <xsd:element ref="ns2:Kommentaar" minOccurs="0"/>
                <xsd:element ref="ns2:Saatj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f65bec-117b-4ec2-83b8-dbdf58b29f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Kommentaar" ma:index="22" nillable="true" ma:displayName="Kommentaar" ma:format="Dropdown" ma:internalName="Kommentaar">
      <xsd:simpleType>
        <xsd:restriction base="dms:Note">
          <xsd:maxLength value="255"/>
        </xsd:restriction>
      </xsd:simpleType>
    </xsd:element>
    <xsd:element name="Saatja" ma:index="23" nillable="true" ma:displayName="Saatja" ma:format="Dropdown" ma:internalName="Saatj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4a8002c-a323-400f-914b-e14a16ae7c42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90f65bec-117b-4ec2-83b8-dbdf58b29f23">
      <Terms xmlns="http://schemas.microsoft.com/office/infopath/2007/PartnerControls"/>
    </lcf76f155ced4ddcb4097134ff3c332f>
    <Kommentaar xmlns="90f65bec-117b-4ec2-83b8-dbdf58b29f23" xsi:nil="true"/>
    <Saatja xmlns="90f65bec-117b-4ec2-83b8-dbdf58b29f2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D2238E-71AB-4D8C-A3BA-D1D6B53F60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f65bec-117b-4ec2-83b8-dbdf58b29f23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F660FB-7E79-43D0-9D08-40DEFCED703C}">
  <ds:schemaRefs>
    <ds:schemaRef ds:uri="http://schemas.microsoft.com/office/2006/metadata/properties"/>
    <ds:schemaRef ds:uri="http://schemas.microsoft.com/office/infopath/2007/PartnerControls"/>
    <ds:schemaRef ds:uri="9b483750-598d-46a0-877d-052f8f804d23"/>
    <ds:schemaRef ds:uri="90f65bec-117b-4ec2-83b8-dbdf58b29f23"/>
  </ds:schemaRefs>
</ds:datastoreItem>
</file>

<file path=customXml/itemProps3.xml><?xml version="1.0" encoding="utf-8"?>
<ds:datastoreItem xmlns:ds="http://schemas.openxmlformats.org/officeDocument/2006/customXml" ds:itemID="{DC8B4BFC-7828-4AD7-A337-90C001A1EA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Eelarve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katrin.soopalu</dc:creator>
  <cp:keywords/>
  <dc:description/>
  <cp:lastModifiedBy>Pille Penk - MKM</cp:lastModifiedBy>
  <cp:revision/>
  <cp:lastPrinted>2026-02-02T13:26:26Z</cp:lastPrinted>
  <dcterms:created xsi:type="dcterms:W3CDTF">2008-10-09T12:25:50Z</dcterms:created>
  <dcterms:modified xsi:type="dcterms:W3CDTF">2026-03-27T16:31:52Z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0x010100A8A9530149E6D647995539E7A0B89E3B</vt:lpwstr>
  </property>
  <property fmtid="{D5CDD505-2E9C-101B-9397-08002B2CF9AE}" pid="4" name="_dlc_DocIdItemGuid">
    <vt:lpwstr>3092fddc-3990-4e57-a04b-df0a860f4c92</vt:lpwstr>
  </property>
  <property fmtid="{D5CDD505-2E9C-101B-9397-08002B2CF9AE}" pid="5" name="MediaServiceImageTags">
    <vt:lpwstr/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2025-03-30T18:38:40Z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8fe098d2-428d-4bd4-9803-7195fe96f0e2</vt:lpwstr>
  </property>
  <property fmtid="{D5CDD505-2E9C-101B-9397-08002B2CF9AE}" pid="11" name="MSIP_Label_defa4170-0d19-0005-0004-bc88714345d2_ActionId">
    <vt:lpwstr>5e45861a-90b3-49f0-b210-0ca251ee876f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SIP_Label_defa4170-0d19-0005-0004-bc88714345d2_Tag">
    <vt:lpwstr>10, 3, 0, 1</vt:lpwstr>
  </property>
</Properties>
</file>