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I\RKAS Pilv\Lepingute menetlus\Spetsialistide lepingute menetlustabelid\LEPINGUD\YLEP 2019\SIM\SiM\Pikk 61\"/>
    </mc:Choice>
  </mc:AlternateContent>
  <xr:revisionPtr revIDLastSave="0" documentId="13_ncr:1_{B3C38142-890C-4200-81C3-C480DA04573F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Lisa 3" sheetId="1" r:id="rId1"/>
    <sheet name="Annuiteetgraafik (Lisa 6.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31" i="1"/>
  <c r="G28" i="1" l="1"/>
  <c r="G27" i="1"/>
  <c r="G26" i="1"/>
  <c r="G24" i="1"/>
  <c r="G13" i="1" l="1"/>
  <c r="H13" i="1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F16" i="2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E16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F15" i="2"/>
  <c r="E15" i="2"/>
  <c r="D15" i="2"/>
  <c r="C15" i="2"/>
  <c r="G15" i="2" s="1"/>
  <c r="C16" i="2" s="1"/>
  <c r="A15" i="2"/>
  <c r="D8" i="2"/>
  <c r="D9" i="2" s="1"/>
  <c r="D16" i="2" l="1"/>
  <c r="G16" i="2"/>
  <c r="C17" i="2" s="1"/>
  <c r="D17" i="2" l="1"/>
  <c r="G17" i="2"/>
  <c r="C18" i="2" s="1"/>
  <c r="G18" i="2" l="1"/>
  <c r="C19" i="2" s="1"/>
  <c r="D18" i="2"/>
  <c r="D19" i="2" l="1"/>
  <c r="G19" i="2"/>
  <c r="C20" i="2" s="1"/>
  <c r="G20" i="2" l="1"/>
  <c r="C21" i="2" s="1"/>
  <c r="D20" i="2"/>
  <c r="D21" i="2" l="1"/>
  <c r="G21" i="2"/>
  <c r="C22" i="2" s="1"/>
  <c r="D22" i="2" l="1"/>
  <c r="G22" i="2"/>
  <c r="C23" i="2" s="1"/>
  <c r="D23" i="2" l="1"/>
  <c r="G23" i="2"/>
  <c r="C24" i="2" s="1"/>
  <c r="D24" i="2" l="1"/>
  <c r="G24" i="2"/>
  <c r="C25" i="2" s="1"/>
  <c r="D25" i="2" l="1"/>
  <c r="G25" i="2"/>
  <c r="C26" i="2" s="1"/>
  <c r="G26" i="2" l="1"/>
  <c r="C27" i="2" s="1"/>
  <c r="D26" i="2"/>
  <c r="D27" i="2" l="1"/>
  <c r="G27" i="2"/>
  <c r="C28" i="2" s="1"/>
  <c r="G28" i="2" l="1"/>
  <c r="C29" i="2" s="1"/>
  <c r="D28" i="2"/>
  <c r="D29" i="2" l="1"/>
  <c r="G29" i="2"/>
  <c r="C30" i="2" s="1"/>
  <c r="D30" i="2" l="1"/>
  <c r="G30" i="2"/>
  <c r="C31" i="2" s="1"/>
  <c r="D31" i="2" l="1"/>
  <c r="G31" i="2"/>
  <c r="C32" i="2" s="1"/>
  <c r="D32" i="2" l="1"/>
  <c r="G32" i="2"/>
  <c r="C33" i="2" s="1"/>
  <c r="D33" i="2" l="1"/>
  <c r="G33" i="2"/>
  <c r="C34" i="2" s="1"/>
  <c r="G34" i="2" l="1"/>
  <c r="C35" i="2" s="1"/>
  <c r="D34" i="2"/>
  <c r="D35" i="2" l="1"/>
  <c r="G35" i="2"/>
  <c r="C36" i="2" s="1"/>
  <c r="G36" i="2" l="1"/>
  <c r="C37" i="2" s="1"/>
  <c r="D36" i="2"/>
  <c r="D37" i="2" l="1"/>
  <c r="G37" i="2"/>
  <c r="C38" i="2" s="1"/>
  <c r="D38" i="2" l="1"/>
  <c r="G38" i="2"/>
  <c r="C39" i="2" s="1"/>
  <c r="D39" i="2" l="1"/>
  <c r="G39" i="2"/>
  <c r="C40" i="2" s="1"/>
  <c r="D40" i="2" l="1"/>
  <c r="G40" i="2"/>
  <c r="C41" i="2" s="1"/>
  <c r="D41" i="2" l="1"/>
  <c r="G41" i="2"/>
  <c r="C42" i="2" s="1"/>
  <c r="G42" i="2" l="1"/>
  <c r="C43" i="2" s="1"/>
  <c r="D42" i="2"/>
  <c r="D43" i="2" l="1"/>
  <c r="G43" i="2"/>
  <c r="C44" i="2" s="1"/>
  <c r="G44" i="2" l="1"/>
  <c r="C45" i="2" s="1"/>
  <c r="D44" i="2"/>
  <c r="D45" i="2" l="1"/>
  <c r="G45" i="2"/>
  <c r="C46" i="2" s="1"/>
  <c r="D46" i="2" l="1"/>
  <c r="G46" i="2"/>
  <c r="C47" i="2" s="1"/>
  <c r="D47" i="2" l="1"/>
  <c r="G47" i="2"/>
  <c r="C48" i="2" s="1"/>
  <c r="D48" i="2" l="1"/>
  <c r="G48" i="2"/>
  <c r="C49" i="2" s="1"/>
  <c r="D49" i="2" l="1"/>
  <c r="G49" i="2"/>
  <c r="C50" i="2" s="1"/>
  <c r="G50" i="2" l="1"/>
  <c r="C51" i="2" s="1"/>
  <c r="D50" i="2"/>
  <c r="D51" i="2" l="1"/>
  <c r="G51" i="2"/>
  <c r="C52" i="2" s="1"/>
  <c r="G52" i="2" l="1"/>
  <c r="C53" i="2" s="1"/>
  <c r="D52" i="2"/>
  <c r="D53" i="2" l="1"/>
  <c r="G53" i="2"/>
  <c r="C54" i="2" s="1"/>
  <c r="G54" i="2" l="1"/>
  <c r="C55" i="2" s="1"/>
  <c r="D54" i="2"/>
  <c r="D55" i="2" l="1"/>
  <c r="G55" i="2"/>
  <c r="C56" i="2" s="1"/>
  <c r="G56" i="2" l="1"/>
  <c r="C57" i="2" s="1"/>
  <c r="D56" i="2"/>
  <c r="D57" i="2" l="1"/>
  <c r="G57" i="2"/>
  <c r="C58" i="2" s="1"/>
  <c r="G58" i="2" l="1"/>
  <c r="C59" i="2" s="1"/>
  <c r="D58" i="2"/>
  <c r="D59" i="2" l="1"/>
  <c r="G59" i="2"/>
  <c r="C60" i="2" s="1"/>
  <c r="G60" i="2" l="1"/>
  <c r="C61" i="2" s="1"/>
  <c r="D60" i="2"/>
  <c r="D61" i="2" l="1"/>
  <c r="G61" i="2"/>
  <c r="C62" i="2" s="1"/>
  <c r="G62" i="2" l="1"/>
  <c r="C63" i="2" s="1"/>
  <c r="D62" i="2"/>
  <c r="D63" i="2" l="1"/>
  <c r="G63" i="2"/>
  <c r="C64" i="2" s="1"/>
  <c r="G64" i="2" l="1"/>
  <c r="C65" i="2" s="1"/>
  <c r="D64" i="2"/>
  <c r="D65" i="2" l="1"/>
  <c r="G65" i="2"/>
  <c r="C66" i="2" s="1"/>
  <c r="G66" i="2" l="1"/>
  <c r="C67" i="2" s="1"/>
  <c r="D66" i="2"/>
  <c r="D67" i="2" l="1"/>
  <c r="G67" i="2"/>
  <c r="C68" i="2" s="1"/>
  <c r="G68" i="2" l="1"/>
  <c r="C69" i="2" s="1"/>
  <c r="D68" i="2"/>
  <c r="D69" i="2" l="1"/>
  <c r="G69" i="2"/>
  <c r="C70" i="2" s="1"/>
  <c r="G70" i="2" l="1"/>
  <c r="C71" i="2" s="1"/>
  <c r="D70" i="2"/>
  <c r="D71" i="2" l="1"/>
  <c r="G71" i="2"/>
  <c r="C72" i="2" s="1"/>
  <c r="G72" i="2" l="1"/>
  <c r="C73" i="2" s="1"/>
  <c r="D72" i="2"/>
  <c r="D73" i="2" l="1"/>
  <c r="G73" i="2"/>
  <c r="C74" i="2" s="1"/>
  <c r="G74" i="2" l="1"/>
  <c r="D74" i="2"/>
  <c r="G14" i="1" l="1"/>
  <c r="G15" i="1"/>
  <c r="G16" i="1"/>
  <c r="G17" i="1"/>
  <c r="G18" i="1"/>
  <c r="G19" i="1"/>
  <c r="G20" i="1"/>
  <c r="H30" i="1" l="1"/>
  <c r="H21" i="1"/>
  <c r="G30" i="1" l="1"/>
  <c r="G21" i="1" l="1"/>
  <c r="G31" i="1" s="1"/>
  <c r="H34" i="1"/>
  <c r="G32" i="1" l="1"/>
  <c r="G33" i="1" s="1"/>
  <c r="H33" i="1" l="1"/>
  <c r="H35" i="1" s="1"/>
</calcChain>
</file>

<file path=xl/sharedStrings.xml><?xml version="1.0" encoding="utf-8"?>
<sst xmlns="http://schemas.openxmlformats.org/spreadsheetml/2006/main" count="179" uniqueCount="64">
  <si>
    <t>Tehnohooldus</t>
  </si>
  <si>
    <t>Elektrienergia</t>
  </si>
  <si>
    <t>Vesi ja kanalisatsioon</t>
  </si>
  <si>
    <t>summa kuus</t>
  </si>
  <si>
    <t>Jrk</t>
  </si>
  <si>
    <t>Käibemaks</t>
  </si>
  <si>
    <t>Üürnik</t>
  </si>
  <si>
    <t>Üüripinna aadress</t>
  </si>
  <si>
    <t>ÜÜR KOKKU</t>
  </si>
  <si>
    <t>Kinnisvara haldamine (haldusteenus)</t>
  </si>
  <si>
    <t>Üüripind (hooned)</t>
  </si>
  <si>
    <t>Territoorium</t>
  </si>
  <si>
    <t>KÕRVALTEENUSTE TASUD KOKKU</t>
  </si>
  <si>
    <t xml:space="preserve">Üüriteenused ja üür  </t>
  </si>
  <si>
    <t>Kõrvalteenused ja kõrvalteenuste tasud</t>
  </si>
  <si>
    <t>Tarbimisteenused</t>
  </si>
  <si>
    <t>Omanikukohustused</t>
  </si>
  <si>
    <r>
      <t>m</t>
    </r>
    <r>
      <rPr>
        <b/>
        <vertAlign val="superscript"/>
        <sz val="11"/>
        <color indexed="8"/>
        <rFont val="Times New Roman"/>
        <family val="1"/>
      </rPr>
      <t>2</t>
    </r>
  </si>
  <si>
    <r>
      <t>EUR/m</t>
    </r>
    <r>
      <rPr>
        <b/>
        <vertAlign val="superscript"/>
        <sz val="11"/>
        <color indexed="8"/>
        <rFont val="Times New Roman"/>
        <family val="1"/>
      </rPr>
      <t>2</t>
    </r>
  </si>
  <si>
    <t>Üür ja kõrvalteenuste tasud kokku ilma käibemaksuta (kuus)</t>
  </si>
  <si>
    <t>Netoüür</t>
  </si>
  <si>
    <t>Küte (soojusenergia)</t>
  </si>
  <si>
    <t>Siseministeerium</t>
  </si>
  <si>
    <t>Väliheakord (310, 320, 360)</t>
  </si>
  <si>
    <t>Siseheakord (330, 340, 350)</t>
  </si>
  <si>
    <t>Remondikomponent</t>
  </si>
  <si>
    <t>Tallinn, Lai 46/48, Oleviste 1/3/5, Pagari 2/4, Pikk 61</t>
  </si>
  <si>
    <t>Tugiteenused (710)</t>
  </si>
  <si>
    <t>Tugiteenused (720)</t>
  </si>
  <si>
    <t>ÜÜR JA KÕRVALTEENUSTE TASUD KÄIBEMAKSUGA (perioodis)</t>
  </si>
  <si>
    <t>ÜÜR JA KÕRVALTEENUSTE TASUD KÄIBEMAKSUTA (perioodis)</t>
  </si>
  <si>
    <t>(12 kuud)</t>
  </si>
  <si>
    <t>Üür ja kõrvalteenuste tasud kokku käibemaksuga (kuus)</t>
  </si>
  <si>
    <t>Muutmise alused</t>
  </si>
  <si>
    <t xml:space="preserve">Muutmise alused </t>
  </si>
  <si>
    <t>Märkused</t>
  </si>
  <si>
    <t>teenuse hinna ja tarbimise muutus</t>
  </si>
  <si>
    <t>indekseerimine, 31.dets THI, koefitsient 1, max 3%</t>
  </si>
  <si>
    <t>teenuse hinna muutus</t>
  </si>
  <si>
    <t>Lisa 3 üürilepingule nr Ü11888/16</t>
  </si>
  <si>
    <t>Üür ja kõrvalteenuste tasu  01.01.2020 - 31.12.2020</t>
  </si>
  <si>
    <t>Ei indekseerita</t>
  </si>
  <si>
    <t>tasutakse kuni 31.12.2024</t>
  </si>
  <si>
    <t>Kapitalikomponendi annuiteetmaksegraafik - Pikk 61</t>
  </si>
  <si>
    <t>Maksete algus</t>
  </si>
  <si>
    <t>Maksete arv</t>
  </si>
  <si>
    <t>kuud</t>
  </si>
  <si>
    <t>Investeering</t>
  </si>
  <si>
    <t>EUR (km-ta)</t>
  </si>
  <si>
    <t>Investeeringu jääk</t>
  </si>
  <si>
    <t>Üürniku osakaal</t>
  </si>
  <si>
    <t>Kapitali tulumäär 2019 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</si>
  <si>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</si>
  <si>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</si>
  <si>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</si>
  <si>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</si>
  <si>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</si>
  <si>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</si>
  <si>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</si>
  <si>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>Kapitalikomponent (pisiparendus, lisa 6.2)</t>
  </si>
  <si>
    <t>esitatud prognossummad, tasumine tegelike kulude alusel</t>
  </si>
  <si>
    <t>ei osutata</t>
  </si>
  <si>
    <t>-</t>
  </si>
  <si>
    <t>teenust ei osutata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</si>
</sst>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#,##0.00&quot; &quot;;[Red]&quot;-&quot;#,##0.00&quot; &quot;"/>
    <numFmt numFmtId="167" formatCode="d&quot;.&quot;mm&quot;.&quot;yyyy"/>
    <numFmt numFmtId="168" formatCode="#,###"/>
    <numFmt numFmtId="169" formatCode="0.000%"/>
  </numFmts>
  <fonts count="23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1"/>
      <color theme="0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</cellStyleXfs>
  <cellXfs count="133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4" fillId="2" borderId="2" xfId="0" applyFont="1" applyFill="1" applyBorder="1"/>
    <xf numFmtId="0" fontId="5" fillId="2" borderId="3" xfId="0" applyFont="1" applyFill="1" applyBorder="1"/>
    <xf numFmtId="0" fontId="4" fillId="0" borderId="1" xfId="0" applyFont="1" applyBorder="1" applyAlignment="1">
      <alignment horizontal="left"/>
    </xf>
    <xf numFmtId="0" fontId="5" fillId="2" borderId="2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8" fillId="0" borderId="0" xfId="0" applyFont="1"/>
    <xf numFmtId="0" fontId="5" fillId="2" borderId="4" xfId="0" applyFont="1" applyFill="1" applyBorder="1" applyAlignment="1">
      <alignment horizontal="center"/>
    </xf>
    <xf numFmtId="0" fontId="4" fillId="0" borderId="2" xfId="0" applyFont="1" applyBorder="1"/>
    <xf numFmtId="0" fontId="4" fillId="2" borderId="4" xfId="0" applyFont="1" applyFill="1" applyBorder="1"/>
    <xf numFmtId="0" fontId="5" fillId="0" borderId="0" xfId="0" applyFont="1" applyFill="1" applyBorder="1" applyAlignment="1">
      <alignment horizontal="left"/>
    </xf>
    <xf numFmtId="9" fontId="7" fillId="0" borderId="0" xfId="0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4" fontId="6" fillId="3" borderId="8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4" fillId="0" borderId="8" xfId="0" applyNumberFormat="1" applyFont="1" applyBorder="1"/>
    <xf numFmtId="4" fontId="5" fillId="0" borderId="8" xfId="0" applyNumberFormat="1" applyFont="1" applyBorder="1"/>
    <xf numFmtId="4" fontId="1" fillId="0" borderId="7" xfId="0" applyNumberFormat="1" applyFont="1" applyBorder="1"/>
    <xf numFmtId="4" fontId="4" fillId="0" borderId="0" xfId="0" applyNumberFormat="1" applyFont="1"/>
    <xf numFmtId="165" fontId="3" fillId="0" borderId="0" xfId="1" applyNumberFormat="1" applyFont="1" applyFill="1" applyBorder="1" applyAlignment="1">
      <alignment horizontal="center"/>
    </xf>
    <xf numFmtId="165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4" fontId="4" fillId="0" borderId="4" xfId="0" applyNumberFormat="1" applyFont="1" applyBorder="1" applyAlignment="1">
      <alignment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4" xfId="0" applyFont="1" applyFill="1" applyBorder="1"/>
    <xf numFmtId="4" fontId="1" fillId="2" borderId="4" xfId="0" applyNumberFormat="1" applyFont="1" applyFill="1" applyBorder="1" applyAlignment="1">
      <alignment horizontal="right"/>
    </xf>
    <xf numFmtId="0" fontId="5" fillId="2" borderId="7" xfId="0" applyFont="1" applyFill="1" applyBorder="1"/>
    <xf numFmtId="4" fontId="5" fillId="2" borderId="4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11" xfId="0" applyFont="1" applyFill="1" applyBorder="1"/>
    <xf numFmtId="0" fontId="4" fillId="3" borderId="7" xfId="0" applyFont="1" applyFill="1" applyBorder="1"/>
    <xf numFmtId="0" fontId="4" fillId="3" borderId="12" xfId="0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5" fillId="0" borderId="2" xfId="0" applyFont="1" applyBorder="1"/>
    <xf numFmtId="164" fontId="1" fillId="0" borderId="2" xfId="0" applyNumberFormat="1" applyFont="1" applyFill="1" applyBorder="1" applyAlignment="1">
      <alignment horizontal="right"/>
    </xf>
    <xf numFmtId="0" fontId="5" fillId="0" borderId="4" xfId="0" applyFont="1" applyBorder="1"/>
    <xf numFmtId="0" fontId="7" fillId="0" borderId="0" xfId="0" applyFont="1" applyBorder="1" applyAlignment="1"/>
    <xf numFmtId="0" fontId="4" fillId="0" borderId="0" xfId="0" applyFont="1" applyAlignment="1">
      <alignment horizontal="left"/>
    </xf>
    <xf numFmtId="4" fontId="1" fillId="0" borderId="6" xfId="0" applyNumberFormat="1" applyFont="1" applyBorder="1"/>
    <xf numFmtId="4" fontId="5" fillId="0" borderId="5" xfId="0" applyNumberFormat="1" applyFont="1" applyFill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5" fillId="2" borderId="13" xfId="0" applyNumberFormat="1" applyFont="1" applyFill="1" applyBorder="1" applyAlignment="1">
      <alignment horizontal="right"/>
    </xf>
    <xf numFmtId="0" fontId="4" fillId="3" borderId="9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0" fontId="12" fillId="3" borderId="0" xfId="2" applyFill="1"/>
    <xf numFmtId="0" fontId="15" fillId="4" borderId="0" xfId="2" applyFont="1" applyFill="1" applyAlignment="1">
      <alignment horizontal="right"/>
    </xf>
    <xf numFmtId="0" fontId="0" fillId="3" borderId="0" xfId="0" applyFill="1"/>
    <xf numFmtId="0" fontId="16" fillId="4" borderId="0" xfId="2" applyFont="1" applyFill="1"/>
    <xf numFmtId="0" fontId="16" fillId="4" borderId="0" xfId="2" applyFont="1" applyFill="1" applyAlignment="1">
      <alignment horizontal="right"/>
    </xf>
    <xf numFmtId="0" fontId="17" fillId="4" borderId="0" xfId="2" applyFont="1" applyFill="1"/>
    <xf numFmtId="0" fontId="18" fillId="4" borderId="0" xfId="2" applyFont="1" applyFill="1"/>
    <xf numFmtId="4" fontId="12" fillId="4" borderId="0" xfId="2" applyNumberFormat="1" applyFill="1"/>
    <xf numFmtId="4" fontId="0" fillId="3" borderId="0" xfId="0" applyNumberFormat="1" applyFill="1"/>
    <xf numFmtId="2" fontId="0" fillId="3" borderId="0" xfId="0" applyNumberFormat="1" applyFill="1"/>
    <xf numFmtId="166" fontId="0" fillId="3" borderId="0" xfId="0" applyNumberFormat="1" applyFill="1"/>
    <xf numFmtId="0" fontId="12" fillId="5" borderId="15" xfId="2" applyFill="1" applyBorder="1"/>
    <xf numFmtId="0" fontId="12" fillId="4" borderId="10" xfId="2" applyFill="1" applyBorder="1"/>
    <xf numFmtId="0" fontId="0" fillId="3" borderId="10" xfId="0" applyFill="1" applyBorder="1"/>
    <xf numFmtId="167" fontId="12" fillId="5" borderId="10" xfId="2" applyNumberFormat="1" applyFill="1" applyBorder="1"/>
    <xf numFmtId="0" fontId="12" fillId="5" borderId="5" xfId="2" applyFill="1" applyBorder="1"/>
    <xf numFmtId="0" fontId="14" fillId="3" borderId="0" xfId="0" applyFont="1" applyFill="1" applyProtection="1">
      <protection hidden="1"/>
    </xf>
    <xf numFmtId="0" fontId="12" fillId="5" borderId="8" xfId="2" applyFill="1" applyBorder="1"/>
    <xf numFmtId="0" fontId="12" fillId="4" borderId="0" xfId="2" applyFill="1"/>
    <xf numFmtId="0" fontId="12" fillId="5" borderId="0" xfId="2" applyFill="1"/>
    <xf numFmtId="0" fontId="12" fillId="5" borderId="6" xfId="2" applyFill="1" applyBorder="1"/>
    <xf numFmtId="164" fontId="0" fillId="3" borderId="0" xfId="0" applyNumberFormat="1" applyFill="1" applyProtection="1">
      <protection hidden="1"/>
    </xf>
    <xf numFmtId="167" fontId="0" fillId="3" borderId="0" xfId="0" applyNumberFormat="1" applyFill="1"/>
    <xf numFmtId="4" fontId="12" fillId="5" borderId="0" xfId="2" applyNumberFormat="1" applyFill="1"/>
    <xf numFmtId="168" fontId="12" fillId="3" borderId="0" xfId="2" applyNumberFormat="1" applyFill="1"/>
    <xf numFmtId="10" fontId="12" fillId="5" borderId="0" xfId="1" applyNumberFormat="1" applyFont="1" applyFill="1"/>
    <xf numFmtId="164" fontId="14" fillId="3" borderId="0" xfId="0" applyNumberFormat="1" applyFont="1" applyFill="1" applyProtection="1">
      <protection hidden="1"/>
    </xf>
    <xf numFmtId="0" fontId="12" fillId="5" borderId="9" xfId="2" applyFill="1" applyBorder="1"/>
    <xf numFmtId="0" fontId="12" fillId="4" borderId="11" xfId="2" applyFill="1" applyBorder="1"/>
    <xf numFmtId="0" fontId="0" fillId="3" borderId="11" xfId="0" applyFill="1" applyBorder="1"/>
    <xf numFmtId="169" fontId="12" fillId="5" borderId="11" xfId="2" applyNumberFormat="1" applyFill="1" applyBorder="1"/>
    <xf numFmtId="0" fontId="12" fillId="5" borderId="7" xfId="2" applyFill="1" applyBorder="1"/>
    <xf numFmtId="0" fontId="19" fillId="3" borderId="0" xfId="2" applyFont="1" applyFill="1"/>
    <xf numFmtId="169" fontId="12" fillId="5" borderId="0" xfId="2" applyNumberFormat="1" applyFill="1"/>
    <xf numFmtId="0" fontId="20" fillId="4" borderId="16" xfId="2" applyFont="1" applyFill="1" applyBorder="1" applyAlignment="1">
      <alignment horizontal="right"/>
    </xf>
    <xf numFmtId="167" fontId="21" fillId="4" borderId="0" xfId="2" applyNumberFormat="1" applyFont="1" applyFill="1"/>
    <xf numFmtId="166" fontId="12" fillId="4" borderId="0" xfId="2" applyNumberFormat="1" applyFill="1"/>
    <xf numFmtId="2" fontId="12" fillId="4" borderId="0" xfId="2" applyNumberFormat="1" applyFill="1"/>
    <xf numFmtId="4" fontId="3" fillId="0" borderId="1" xfId="0" applyNumberFormat="1" applyFont="1" applyFill="1" applyBorder="1" applyAlignment="1">
      <alignment wrapText="1"/>
    </xf>
    <xf numFmtId="4" fontId="3" fillId="0" borderId="4" xfId="0" applyNumberFormat="1" applyFont="1" applyFill="1" applyBorder="1" applyAlignment="1">
      <alignment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</cellXfs>
  <cellStyles count="6">
    <cellStyle name="Normaallaad 2" xfId="5" xr:uid="{32409FE3-1837-4FE1-87D9-60F6CE9C7A19}"/>
    <cellStyle name="Normaallaad 4" xfId="2" xr:uid="{A30C10A6-6BC3-44B8-B529-FB0F839A8A09}"/>
    <cellStyle name="Normal" xfId="0" builtinId="0"/>
    <cellStyle name="Normal 2" xfId="3" xr:uid="{617072E3-CF98-4CBB-8287-4483EF4D9E17}"/>
    <cellStyle name="Percent" xfId="1" builtinId="5"/>
    <cellStyle name="Percent 2" xfId="4" xr:uid="{90D0EA04-F117-4898-88DF-CA62516098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zoomScaleNormal="100" workbookViewId="0">
      <selection activeCell="M22" sqref="M22"/>
    </sheetView>
  </sheetViews>
  <sheetFormatPr defaultColWidth="9.140625" defaultRowHeight="15" x14ac:dyDescent="0.25"/>
  <cols>
    <col min="1" max="1" width="5.85546875" style="1" customWidth="1"/>
    <col min="2" max="2" width="7.7109375" style="1" customWidth="1"/>
    <col min="3" max="3" width="7" style="1" customWidth="1"/>
    <col min="4" max="4" width="28.5703125" style="1" customWidth="1"/>
    <col min="5" max="5" width="11.5703125" style="1" customWidth="1"/>
    <col min="6" max="6" width="8.140625" style="1" customWidth="1"/>
    <col min="7" max="7" width="12.85546875" style="1" customWidth="1"/>
    <col min="8" max="8" width="14.42578125" style="1" customWidth="1"/>
    <col min="9" max="9" width="24" style="1" customWidth="1"/>
    <col min="10" max="10" width="36.140625" style="1" customWidth="1"/>
    <col min="11" max="13" width="9.140625" style="1"/>
    <col min="14" max="16" width="9.85546875" style="1" bestFit="1" customWidth="1"/>
    <col min="17" max="17" width="10.5703125" style="1" bestFit="1" customWidth="1"/>
    <col min="18" max="16384" width="9.140625" style="1"/>
  </cols>
  <sheetData>
    <row r="1" spans="1:10" ht="13.9" x14ac:dyDescent="0.25">
      <c r="J1" s="3"/>
    </row>
    <row r="2" spans="1:10" x14ac:dyDescent="0.25">
      <c r="J2" s="3" t="s">
        <v>39</v>
      </c>
    </row>
    <row r="4" spans="1:10" ht="15.75" x14ac:dyDescent="0.25">
      <c r="A4" s="126" t="s">
        <v>40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6.5" customHeight="1" x14ac:dyDescent="0.25">
      <c r="H5" s="2"/>
    </row>
    <row r="6" spans="1:10" x14ac:dyDescent="0.25">
      <c r="C6" s="3" t="s">
        <v>6</v>
      </c>
      <c r="D6" s="127" t="s">
        <v>22</v>
      </c>
      <c r="E6" s="127"/>
      <c r="F6" s="127"/>
      <c r="G6" s="127"/>
      <c r="H6" s="2"/>
    </row>
    <row r="7" spans="1:10" x14ac:dyDescent="0.25">
      <c r="C7" s="3" t="s">
        <v>7</v>
      </c>
      <c r="D7" s="128" t="s">
        <v>26</v>
      </c>
      <c r="E7" s="128"/>
      <c r="F7" s="128"/>
      <c r="G7" s="128"/>
      <c r="H7" s="2"/>
    </row>
    <row r="8" spans="1:10" ht="13.9" x14ac:dyDescent="0.25">
      <c r="C8" s="3"/>
      <c r="D8" s="49"/>
      <c r="E8" s="3"/>
      <c r="H8" s="2"/>
    </row>
    <row r="9" spans="1:10" ht="15" customHeight="1" x14ac:dyDescent="0.25">
      <c r="E9" s="75"/>
      <c r="F9" s="76" t="s">
        <v>10</v>
      </c>
      <c r="G9" s="61">
        <v>4523.8999999999996</v>
      </c>
      <c r="H9" s="62" t="s">
        <v>17</v>
      </c>
    </row>
    <row r="10" spans="1:10" ht="15" customHeight="1" x14ac:dyDescent="0.25">
      <c r="E10" s="75"/>
      <c r="F10" s="76" t="s">
        <v>11</v>
      </c>
      <c r="G10" s="61">
        <v>1991</v>
      </c>
      <c r="H10" s="62" t="s">
        <v>17</v>
      </c>
    </row>
    <row r="11" spans="1:10" ht="16.5" customHeight="1" x14ac:dyDescent="0.25">
      <c r="F11" s="40"/>
      <c r="G11" s="38"/>
      <c r="H11" s="39"/>
    </row>
    <row r="12" spans="1:10" ht="17.25" x14ac:dyDescent="0.25">
      <c r="A12" s="6" t="s">
        <v>4</v>
      </c>
      <c r="B12" s="7" t="s">
        <v>13</v>
      </c>
      <c r="C12" s="43"/>
      <c r="D12" s="7"/>
      <c r="E12" s="7"/>
      <c r="F12" s="45"/>
      <c r="G12" s="18" t="s">
        <v>18</v>
      </c>
      <c r="H12" s="26" t="s">
        <v>3</v>
      </c>
      <c r="I12" s="18" t="s">
        <v>33</v>
      </c>
      <c r="J12" s="18" t="s">
        <v>35</v>
      </c>
    </row>
    <row r="13" spans="1:10" ht="13.9" customHeight="1" x14ac:dyDescent="0.25">
      <c r="A13" s="4">
        <v>1</v>
      </c>
      <c r="B13" s="19"/>
      <c r="C13" s="50" t="s">
        <v>59</v>
      </c>
      <c r="D13" s="51"/>
      <c r="E13" s="52"/>
      <c r="F13" s="53"/>
      <c r="G13" s="117">
        <f>H13/G9</f>
        <v>0.14710537368200005</v>
      </c>
      <c r="H13" s="116">
        <f>'Annuiteetgraafik (Lisa 6.2)'!F15</f>
        <v>665.49</v>
      </c>
      <c r="I13" s="72" t="s">
        <v>41</v>
      </c>
      <c r="J13" s="73" t="s">
        <v>42</v>
      </c>
    </row>
    <row r="14" spans="1:10" ht="13.9" customHeight="1" x14ac:dyDescent="0.25">
      <c r="A14" s="4">
        <v>2</v>
      </c>
      <c r="B14" s="19"/>
      <c r="C14" s="71" t="s">
        <v>20</v>
      </c>
      <c r="D14" s="51"/>
      <c r="E14" s="52"/>
      <c r="F14" s="53"/>
      <c r="G14" s="42">
        <f t="shared" ref="G14:G20" si="0">H14/$G$9</f>
        <v>7.8911106346294133</v>
      </c>
      <c r="H14" s="27">
        <v>35698.595399999998</v>
      </c>
      <c r="I14" s="129" t="s">
        <v>37</v>
      </c>
      <c r="J14" s="123"/>
    </row>
    <row r="15" spans="1:10" x14ac:dyDescent="0.25">
      <c r="A15" s="4">
        <v>3</v>
      </c>
      <c r="B15" s="8">
        <v>100</v>
      </c>
      <c r="C15" s="54" t="s">
        <v>9</v>
      </c>
      <c r="D15" s="50"/>
      <c r="E15" s="51"/>
      <c r="F15" s="55"/>
      <c r="G15" s="42">
        <f t="shared" si="0"/>
        <v>0.27514032140409828</v>
      </c>
      <c r="H15" s="27">
        <v>1244.7073</v>
      </c>
      <c r="I15" s="129"/>
      <c r="J15" s="124"/>
    </row>
    <row r="16" spans="1:10" x14ac:dyDescent="0.25">
      <c r="A16" s="4">
        <v>4</v>
      </c>
      <c r="B16" s="8">
        <v>200</v>
      </c>
      <c r="C16" s="56" t="s">
        <v>0</v>
      </c>
      <c r="D16" s="51"/>
      <c r="E16" s="51"/>
      <c r="F16" s="55"/>
      <c r="G16" s="42">
        <f t="shared" si="0"/>
        <v>0.95771840668449792</v>
      </c>
      <c r="H16" s="27">
        <v>4332.6223</v>
      </c>
      <c r="I16" s="129"/>
      <c r="J16" s="124"/>
    </row>
    <row r="17" spans="1:18" x14ac:dyDescent="0.25">
      <c r="A17" s="4">
        <v>5</v>
      </c>
      <c r="B17" s="8">
        <v>300</v>
      </c>
      <c r="C17" s="50" t="s">
        <v>23</v>
      </c>
      <c r="D17" s="51"/>
      <c r="E17" s="51"/>
      <c r="F17" s="55"/>
      <c r="G17" s="42">
        <f t="shared" si="0"/>
        <v>0.19053705873250956</v>
      </c>
      <c r="H17" s="27">
        <v>861.97059999999999</v>
      </c>
      <c r="I17" s="129"/>
      <c r="J17" s="124"/>
    </row>
    <row r="18" spans="1:18" x14ac:dyDescent="0.25">
      <c r="A18" s="4">
        <v>6</v>
      </c>
      <c r="B18" s="8">
        <v>400</v>
      </c>
      <c r="C18" s="57" t="s">
        <v>25</v>
      </c>
      <c r="D18" s="58"/>
      <c r="E18" s="58"/>
      <c r="F18" s="59"/>
      <c r="G18" s="42">
        <f t="shared" si="0"/>
        <v>1.7570873140431931</v>
      </c>
      <c r="H18" s="27">
        <v>7948.8873000000003</v>
      </c>
      <c r="I18" s="129"/>
      <c r="J18" s="124"/>
    </row>
    <row r="19" spans="1:18" x14ac:dyDescent="0.25">
      <c r="A19" s="4">
        <v>7</v>
      </c>
      <c r="B19" s="8">
        <v>500</v>
      </c>
      <c r="C19" s="57" t="s">
        <v>16</v>
      </c>
      <c r="D19" s="58"/>
      <c r="E19" s="58"/>
      <c r="F19" s="59"/>
      <c r="G19" s="42">
        <f t="shared" si="0"/>
        <v>5.8718981409845494E-2</v>
      </c>
      <c r="H19" s="27">
        <v>265.6388</v>
      </c>
      <c r="I19" s="129"/>
      <c r="J19" s="124"/>
    </row>
    <row r="20" spans="1:18" ht="15" customHeight="1" x14ac:dyDescent="0.25">
      <c r="A20" s="4">
        <v>8</v>
      </c>
      <c r="B20" s="8">
        <v>700</v>
      </c>
      <c r="C20" s="57" t="s">
        <v>28</v>
      </c>
      <c r="D20" s="58"/>
      <c r="E20" s="58"/>
      <c r="F20" s="59"/>
      <c r="G20" s="42">
        <f t="shared" si="0"/>
        <v>0</v>
      </c>
      <c r="H20" s="27">
        <v>0</v>
      </c>
      <c r="I20" s="130"/>
      <c r="J20" s="125"/>
    </row>
    <row r="21" spans="1:18" x14ac:dyDescent="0.25">
      <c r="A21" s="9"/>
      <c r="B21" s="7" t="s">
        <v>8</v>
      </c>
      <c r="C21" s="7"/>
      <c r="D21" s="7"/>
      <c r="E21" s="44"/>
      <c r="F21" s="47"/>
      <c r="G21" s="46">
        <f t="shared" ref="G21:H21" si="1">SUM(G13:G20)</f>
        <v>11.277418090585558</v>
      </c>
      <c r="H21" s="28">
        <f t="shared" si="1"/>
        <v>51017.911700000004</v>
      </c>
      <c r="I21" s="20"/>
      <c r="J21" s="20"/>
    </row>
    <row r="22" spans="1:18" ht="13.9" x14ac:dyDescent="0.25">
      <c r="A22" s="10"/>
      <c r="B22" s="11"/>
      <c r="C22" s="10"/>
      <c r="D22" s="10"/>
      <c r="E22" s="10"/>
      <c r="F22" s="10"/>
      <c r="G22" s="29"/>
      <c r="H22" s="30"/>
      <c r="I22" s="12"/>
      <c r="J22" s="12"/>
    </row>
    <row r="23" spans="1:18" ht="17.25" x14ac:dyDescent="0.25">
      <c r="A23" s="6" t="s">
        <v>4</v>
      </c>
      <c r="B23" s="7" t="s">
        <v>14</v>
      </c>
      <c r="C23" s="7"/>
      <c r="D23" s="7"/>
      <c r="E23" s="7"/>
      <c r="F23" s="45"/>
      <c r="G23" s="48" t="s">
        <v>18</v>
      </c>
      <c r="H23" s="31" t="s">
        <v>3</v>
      </c>
      <c r="I23" s="18" t="s">
        <v>34</v>
      </c>
      <c r="J23" s="18" t="s">
        <v>35</v>
      </c>
      <c r="R23" s="37"/>
    </row>
    <row r="24" spans="1:18" ht="15" customHeight="1" x14ac:dyDescent="0.25">
      <c r="A24" s="4">
        <v>9</v>
      </c>
      <c r="B24" s="8">
        <v>300</v>
      </c>
      <c r="C24" s="57" t="s">
        <v>24</v>
      </c>
      <c r="D24" s="58"/>
      <c r="E24" s="58"/>
      <c r="F24" s="59"/>
      <c r="G24" s="131">
        <f>H24/G9</f>
        <v>1.5056433608169943</v>
      </c>
      <c r="H24" s="132">
        <v>6811.38</v>
      </c>
      <c r="I24" s="74" t="s">
        <v>38</v>
      </c>
      <c r="J24" s="120" t="s">
        <v>60</v>
      </c>
    </row>
    <row r="25" spans="1:18" ht="15" customHeight="1" x14ac:dyDescent="0.25">
      <c r="A25" s="4">
        <v>10</v>
      </c>
      <c r="B25" s="8">
        <v>600</v>
      </c>
      <c r="C25" s="56" t="s">
        <v>15</v>
      </c>
      <c r="D25" s="50"/>
      <c r="E25" s="51"/>
      <c r="F25" s="55"/>
      <c r="G25" s="131"/>
      <c r="H25" s="132"/>
      <c r="I25" s="120" t="s">
        <v>36</v>
      </c>
      <c r="J25" s="121"/>
    </row>
    <row r="26" spans="1:18" ht="15" customHeight="1" x14ac:dyDescent="0.25">
      <c r="A26" s="4"/>
      <c r="B26" s="8"/>
      <c r="C26" s="56">
        <v>610</v>
      </c>
      <c r="D26" s="50" t="s">
        <v>1</v>
      </c>
      <c r="E26" s="51"/>
      <c r="F26" s="55"/>
      <c r="G26" s="131">
        <f>H26/G9</f>
        <v>0.77936786843210504</v>
      </c>
      <c r="H26" s="132">
        <v>3525.7822999999999</v>
      </c>
      <c r="I26" s="121"/>
      <c r="J26" s="121"/>
    </row>
    <row r="27" spans="1:18" x14ac:dyDescent="0.25">
      <c r="A27" s="4"/>
      <c r="B27" s="8"/>
      <c r="C27" s="56">
        <v>620</v>
      </c>
      <c r="D27" s="50" t="s">
        <v>21</v>
      </c>
      <c r="E27" s="51"/>
      <c r="F27" s="55"/>
      <c r="G27" s="131">
        <f>H27/G9</f>
        <v>0.74578916421671571</v>
      </c>
      <c r="H27" s="132">
        <v>3373.8755999999998</v>
      </c>
      <c r="I27" s="121"/>
      <c r="J27" s="121"/>
    </row>
    <row r="28" spans="1:18" x14ac:dyDescent="0.25">
      <c r="A28" s="4"/>
      <c r="B28" s="8"/>
      <c r="C28" s="56">
        <v>630</v>
      </c>
      <c r="D28" s="50" t="s">
        <v>2</v>
      </c>
      <c r="E28" s="52"/>
      <c r="F28" s="53"/>
      <c r="G28" s="131">
        <f>H28/G9</f>
        <v>8.8546652224850239E-2</v>
      </c>
      <c r="H28" s="132">
        <v>400.57619999999997</v>
      </c>
      <c r="I28" s="122"/>
      <c r="J28" s="122"/>
    </row>
    <row r="29" spans="1:18" x14ac:dyDescent="0.25">
      <c r="A29" s="60">
        <v>11</v>
      </c>
      <c r="B29" s="8">
        <v>700</v>
      </c>
      <c r="C29" s="57" t="s">
        <v>27</v>
      </c>
      <c r="D29" s="51"/>
      <c r="E29" s="52"/>
      <c r="F29" s="53"/>
      <c r="G29" s="119" t="s">
        <v>62</v>
      </c>
      <c r="H29" s="119" t="s">
        <v>62</v>
      </c>
      <c r="I29" s="77" t="s">
        <v>63</v>
      </c>
      <c r="J29" s="118"/>
    </row>
    <row r="30" spans="1:18" x14ac:dyDescent="0.25">
      <c r="A30" s="9"/>
      <c r="B30" s="7" t="s">
        <v>12</v>
      </c>
      <c r="C30" s="7"/>
      <c r="D30" s="7"/>
      <c r="E30" s="44"/>
      <c r="F30" s="47"/>
      <c r="G30" s="69">
        <f>SUM(G24:G29)</f>
        <v>3.1193470456906653</v>
      </c>
      <c r="H30" s="70">
        <f>SUM(H24:H29)</f>
        <v>14111.614099999999</v>
      </c>
      <c r="I30" s="20"/>
      <c r="J30" s="20"/>
    </row>
    <row r="31" spans="1:18" ht="17.25" customHeight="1" x14ac:dyDescent="0.25">
      <c r="A31" s="63" t="s">
        <v>19</v>
      </c>
      <c r="B31" s="63"/>
      <c r="C31" s="63"/>
      <c r="E31" s="63"/>
      <c r="F31" s="63"/>
      <c r="G31" s="32">
        <f>G30+G21</f>
        <v>14.396765136276223</v>
      </c>
      <c r="H31" s="66">
        <f>H30+H21</f>
        <v>65129.525800000003</v>
      </c>
    </row>
    <row r="32" spans="1:18" ht="15" customHeight="1" x14ac:dyDescent="0.25">
      <c r="A32" s="15" t="s">
        <v>5</v>
      </c>
      <c r="B32" s="16"/>
      <c r="C32" s="22">
        <v>0.2</v>
      </c>
      <c r="E32" s="41"/>
      <c r="G32" s="34">
        <f>G31*C32</f>
        <v>2.8793530272552448</v>
      </c>
      <c r="H32" s="33">
        <f>H31*C32</f>
        <v>13025.905160000002</v>
      </c>
    </row>
    <row r="33" spans="1:10" x14ac:dyDescent="0.25">
      <c r="A33" s="63" t="s">
        <v>32</v>
      </c>
      <c r="B33" s="14"/>
      <c r="C33" s="14"/>
      <c r="E33" s="14"/>
      <c r="F33" s="14"/>
      <c r="G33" s="35">
        <f t="shared" ref="G33:H33" si="2">G32+G31</f>
        <v>17.276118163531468</v>
      </c>
      <c r="H33" s="33">
        <f t="shared" si="2"/>
        <v>78155.430959999998</v>
      </c>
    </row>
    <row r="34" spans="1:10" x14ac:dyDescent="0.25">
      <c r="A34" s="14" t="s">
        <v>30</v>
      </c>
      <c r="B34" s="14"/>
      <c r="C34" s="14"/>
      <c r="E34" s="14"/>
      <c r="F34" s="14"/>
      <c r="G34" s="67" t="s">
        <v>31</v>
      </c>
      <c r="H34" s="65">
        <f>H31*12</f>
        <v>781554.30960000004</v>
      </c>
      <c r="I34" s="37"/>
    </row>
    <row r="35" spans="1:10" x14ac:dyDescent="0.25">
      <c r="A35" s="14" t="s">
        <v>29</v>
      </c>
      <c r="B35" s="14"/>
      <c r="C35" s="14"/>
      <c r="E35" s="14"/>
      <c r="F35" s="14"/>
      <c r="G35" s="68" t="s">
        <v>31</v>
      </c>
      <c r="H35" s="36">
        <f>H33*12</f>
        <v>937865.17151999997</v>
      </c>
      <c r="I35" s="37"/>
      <c r="J35" s="64"/>
    </row>
    <row r="36" spans="1:10" ht="13.9" x14ac:dyDescent="0.25">
      <c r="B36" s="24"/>
      <c r="C36" s="23"/>
      <c r="D36" s="23"/>
      <c r="E36" s="23"/>
      <c r="F36" s="25"/>
      <c r="G36" s="25"/>
      <c r="H36" s="25"/>
    </row>
    <row r="37" spans="1:10" ht="1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10" ht="13.9" x14ac:dyDescent="0.25">
      <c r="A38" s="21"/>
      <c r="B38" s="21"/>
      <c r="C38" s="21"/>
      <c r="D38" s="21"/>
      <c r="E38" s="21"/>
      <c r="F38" s="21"/>
      <c r="G38" s="21"/>
      <c r="H38" s="21"/>
    </row>
    <row r="39" spans="1:10" ht="13.9" x14ac:dyDescent="0.25">
      <c r="A39" s="13"/>
      <c r="B39" s="13"/>
      <c r="C39" s="13"/>
      <c r="D39" s="13"/>
      <c r="E39" s="13"/>
      <c r="F39" s="13"/>
      <c r="G39" s="13"/>
      <c r="H39" s="13"/>
    </row>
    <row r="40" spans="1:10" x14ac:dyDescent="0.25">
      <c r="B40" s="5"/>
      <c r="C40" s="5"/>
      <c r="D40" s="5"/>
      <c r="E40" s="5"/>
      <c r="F40" s="5"/>
      <c r="G40" s="5"/>
    </row>
    <row r="42" spans="1:10" x14ac:dyDescent="0.25">
      <c r="B42" s="17"/>
      <c r="C42" s="17"/>
      <c r="D42" s="17"/>
      <c r="E42" s="17"/>
      <c r="F42" s="17"/>
      <c r="G42" s="17"/>
      <c r="H42" s="17"/>
    </row>
  </sheetData>
  <mergeCells count="7">
    <mergeCell ref="I25:I28"/>
    <mergeCell ref="J14:J20"/>
    <mergeCell ref="A4:J4"/>
    <mergeCell ref="D6:G6"/>
    <mergeCell ref="D7:G7"/>
    <mergeCell ref="I14:I20"/>
    <mergeCell ref="J24:J2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3209-89C2-40B4-9D30-A9469E614F47}">
  <dimension ref="A1:M134"/>
  <sheetViews>
    <sheetView topLeftCell="A19" workbookViewId="0">
      <selection activeCell="L45" sqref="L45"/>
    </sheetView>
  </sheetViews>
  <sheetFormatPr defaultRowHeight="15" x14ac:dyDescent="0.25"/>
  <cols>
    <col min="1" max="1" width="9.140625" style="80" customWidth="1"/>
    <col min="2" max="2" width="7.85546875" style="80" customWidth="1"/>
    <col min="3" max="3" width="14.7109375" style="80" customWidth="1"/>
    <col min="4" max="4" width="14.28515625" style="80" customWidth="1"/>
    <col min="5" max="7" width="14.7109375" style="80" customWidth="1"/>
    <col min="8" max="257" width="9.140625" style="80"/>
    <col min="258" max="258" width="7.85546875" style="80" customWidth="1"/>
    <col min="259" max="259" width="14.7109375" style="80" customWidth="1"/>
    <col min="260" max="260" width="14.28515625" style="80" customWidth="1"/>
    <col min="261" max="263" width="14.7109375" style="80" customWidth="1"/>
    <col min="264" max="513" width="9.140625" style="80"/>
    <col min="514" max="514" width="7.85546875" style="80" customWidth="1"/>
    <col min="515" max="515" width="14.7109375" style="80" customWidth="1"/>
    <col min="516" max="516" width="14.28515625" style="80" customWidth="1"/>
    <col min="517" max="519" width="14.7109375" style="80" customWidth="1"/>
    <col min="520" max="769" width="9.140625" style="80"/>
    <col min="770" max="770" width="7.85546875" style="80" customWidth="1"/>
    <col min="771" max="771" width="14.7109375" style="80" customWidth="1"/>
    <col min="772" max="772" width="14.28515625" style="80" customWidth="1"/>
    <col min="773" max="775" width="14.7109375" style="80" customWidth="1"/>
    <col min="776" max="1025" width="9.140625" style="80"/>
    <col min="1026" max="1026" width="7.85546875" style="80" customWidth="1"/>
    <col min="1027" max="1027" width="14.7109375" style="80" customWidth="1"/>
    <col min="1028" max="1028" width="14.28515625" style="80" customWidth="1"/>
    <col min="1029" max="1031" width="14.7109375" style="80" customWidth="1"/>
    <col min="1032" max="1281" width="9.140625" style="80"/>
    <col min="1282" max="1282" width="7.85546875" style="80" customWidth="1"/>
    <col min="1283" max="1283" width="14.7109375" style="80" customWidth="1"/>
    <col min="1284" max="1284" width="14.28515625" style="80" customWidth="1"/>
    <col min="1285" max="1287" width="14.7109375" style="80" customWidth="1"/>
    <col min="1288" max="1537" width="9.140625" style="80"/>
    <col min="1538" max="1538" width="7.85546875" style="80" customWidth="1"/>
    <col min="1539" max="1539" width="14.7109375" style="80" customWidth="1"/>
    <col min="1540" max="1540" width="14.28515625" style="80" customWidth="1"/>
    <col min="1541" max="1543" width="14.7109375" style="80" customWidth="1"/>
    <col min="1544" max="1793" width="9.140625" style="80"/>
    <col min="1794" max="1794" width="7.85546875" style="80" customWidth="1"/>
    <col min="1795" max="1795" width="14.7109375" style="80" customWidth="1"/>
    <col min="1796" max="1796" width="14.28515625" style="80" customWidth="1"/>
    <col min="1797" max="1799" width="14.7109375" style="80" customWidth="1"/>
    <col min="1800" max="2049" width="9.140625" style="80"/>
    <col min="2050" max="2050" width="7.85546875" style="80" customWidth="1"/>
    <col min="2051" max="2051" width="14.7109375" style="80" customWidth="1"/>
    <col min="2052" max="2052" width="14.28515625" style="80" customWidth="1"/>
    <col min="2053" max="2055" width="14.7109375" style="80" customWidth="1"/>
    <col min="2056" max="2305" width="9.140625" style="80"/>
    <col min="2306" max="2306" width="7.85546875" style="80" customWidth="1"/>
    <col min="2307" max="2307" width="14.7109375" style="80" customWidth="1"/>
    <col min="2308" max="2308" width="14.28515625" style="80" customWidth="1"/>
    <col min="2309" max="2311" width="14.7109375" style="80" customWidth="1"/>
    <col min="2312" max="2561" width="9.140625" style="80"/>
    <col min="2562" max="2562" width="7.85546875" style="80" customWidth="1"/>
    <col min="2563" max="2563" width="14.7109375" style="80" customWidth="1"/>
    <col min="2564" max="2564" width="14.28515625" style="80" customWidth="1"/>
    <col min="2565" max="2567" width="14.7109375" style="80" customWidth="1"/>
    <col min="2568" max="2817" width="9.140625" style="80"/>
    <col min="2818" max="2818" width="7.85546875" style="80" customWidth="1"/>
    <col min="2819" max="2819" width="14.7109375" style="80" customWidth="1"/>
    <col min="2820" max="2820" width="14.28515625" style="80" customWidth="1"/>
    <col min="2821" max="2823" width="14.7109375" style="80" customWidth="1"/>
    <col min="2824" max="3073" width="9.140625" style="80"/>
    <col min="3074" max="3074" width="7.85546875" style="80" customWidth="1"/>
    <col min="3075" max="3075" width="14.7109375" style="80" customWidth="1"/>
    <col min="3076" max="3076" width="14.28515625" style="80" customWidth="1"/>
    <col min="3077" max="3079" width="14.7109375" style="80" customWidth="1"/>
    <col min="3080" max="3329" width="9.140625" style="80"/>
    <col min="3330" max="3330" width="7.85546875" style="80" customWidth="1"/>
    <col min="3331" max="3331" width="14.7109375" style="80" customWidth="1"/>
    <col min="3332" max="3332" width="14.28515625" style="80" customWidth="1"/>
    <col min="3333" max="3335" width="14.7109375" style="80" customWidth="1"/>
    <col min="3336" max="3585" width="9.140625" style="80"/>
    <col min="3586" max="3586" width="7.85546875" style="80" customWidth="1"/>
    <col min="3587" max="3587" width="14.7109375" style="80" customWidth="1"/>
    <col min="3588" max="3588" width="14.28515625" style="80" customWidth="1"/>
    <col min="3589" max="3591" width="14.7109375" style="80" customWidth="1"/>
    <col min="3592" max="3841" width="9.140625" style="80"/>
    <col min="3842" max="3842" width="7.85546875" style="80" customWidth="1"/>
    <col min="3843" max="3843" width="14.7109375" style="80" customWidth="1"/>
    <col min="3844" max="3844" width="14.28515625" style="80" customWidth="1"/>
    <col min="3845" max="3847" width="14.7109375" style="80" customWidth="1"/>
    <col min="3848" max="4097" width="9.140625" style="80"/>
    <col min="4098" max="4098" width="7.85546875" style="80" customWidth="1"/>
    <col min="4099" max="4099" width="14.7109375" style="80" customWidth="1"/>
    <col min="4100" max="4100" width="14.28515625" style="80" customWidth="1"/>
    <col min="4101" max="4103" width="14.7109375" style="80" customWidth="1"/>
    <col min="4104" max="4353" width="9.140625" style="80"/>
    <col min="4354" max="4354" width="7.85546875" style="80" customWidth="1"/>
    <col min="4355" max="4355" width="14.7109375" style="80" customWidth="1"/>
    <col min="4356" max="4356" width="14.28515625" style="80" customWidth="1"/>
    <col min="4357" max="4359" width="14.7109375" style="80" customWidth="1"/>
    <col min="4360" max="4609" width="9.140625" style="80"/>
    <col min="4610" max="4610" width="7.85546875" style="80" customWidth="1"/>
    <col min="4611" max="4611" width="14.7109375" style="80" customWidth="1"/>
    <col min="4612" max="4612" width="14.28515625" style="80" customWidth="1"/>
    <col min="4613" max="4615" width="14.7109375" style="80" customWidth="1"/>
    <col min="4616" max="4865" width="9.140625" style="80"/>
    <col min="4866" max="4866" width="7.85546875" style="80" customWidth="1"/>
    <col min="4867" max="4867" width="14.7109375" style="80" customWidth="1"/>
    <col min="4868" max="4868" width="14.28515625" style="80" customWidth="1"/>
    <col min="4869" max="4871" width="14.7109375" style="80" customWidth="1"/>
    <col min="4872" max="5121" width="9.140625" style="80"/>
    <col min="5122" max="5122" width="7.85546875" style="80" customWidth="1"/>
    <col min="5123" max="5123" width="14.7109375" style="80" customWidth="1"/>
    <col min="5124" max="5124" width="14.28515625" style="80" customWidth="1"/>
    <col min="5125" max="5127" width="14.7109375" style="80" customWidth="1"/>
    <col min="5128" max="5377" width="9.140625" style="80"/>
    <col min="5378" max="5378" width="7.85546875" style="80" customWidth="1"/>
    <col min="5379" max="5379" width="14.7109375" style="80" customWidth="1"/>
    <col min="5380" max="5380" width="14.28515625" style="80" customWidth="1"/>
    <col min="5381" max="5383" width="14.7109375" style="80" customWidth="1"/>
    <col min="5384" max="5633" width="9.140625" style="80"/>
    <col min="5634" max="5634" width="7.85546875" style="80" customWidth="1"/>
    <col min="5635" max="5635" width="14.7109375" style="80" customWidth="1"/>
    <col min="5636" max="5636" width="14.28515625" style="80" customWidth="1"/>
    <col min="5637" max="5639" width="14.7109375" style="80" customWidth="1"/>
    <col min="5640" max="5889" width="9.140625" style="80"/>
    <col min="5890" max="5890" width="7.85546875" style="80" customWidth="1"/>
    <col min="5891" max="5891" width="14.7109375" style="80" customWidth="1"/>
    <col min="5892" max="5892" width="14.28515625" style="80" customWidth="1"/>
    <col min="5893" max="5895" width="14.7109375" style="80" customWidth="1"/>
    <col min="5896" max="6145" width="9.140625" style="80"/>
    <col min="6146" max="6146" width="7.85546875" style="80" customWidth="1"/>
    <col min="6147" max="6147" width="14.7109375" style="80" customWidth="1"/>
    <col min="6148" max="6148" width="14.28515625" style="80" customWidth="1"/>
    <col min="6149" max="6151" width="14.7109375" style="80" customWidth="1"/>
    <col min="6152" max="6401" width="9.140625" style="80"/>
    <col min="6402" max="6402" width="7.85546875" style="80" customWidth="1"/>
    <col min="6403" max="6403" width="14.7109375" style="80" customWidth="1"/>
    <col min="6404" max="6404" width="14.28515625" style="80" customWidth="1"/>
    <col min="6405" max="6407" width="14.7109375" style="80" customWidth="1"/>
    <col min="6408" max="6657" width="9.140625" style="80"/>
    <col min="6658" max="6658" width="7.85546875" style="80" customWidth="1"/>
    <col min="6659" max="6659" width="14.7109375" style="80" customWidth="1"/>
    <col min="6660" max="6660" width="14.28515625" style="80" customWidth="1"/>
    <col min="6661" max="6663" width="14.7109375" style="80" customWidth="1"/>
    <col min="6664" max="6913" width="9.140625" style="80"/>
    <col min="6914" max="6914" width="7.85546875" style="80" customWidth="1"/>
    <col min="6915" max="6915" width="14.7109375" style="80" customWidth="1"/>
    <col min="6916" max="6916" width="14.28515625" style="80" customWidth="1"/>
    <col min="6917" max="6919" width="14.7109375" style="80" customWidth="1"/>
    <col min="6920" max="7169" width="9.140625" style="80"/>
    <col min="7170" max="7170" width="7.85546875" style="80" customWidth="1"/>
    <col min="7171" max="7171" width="14.7109375" style="80" customWidth="1"/>
    <col min="7172" max="7172" width="14.28515625" style="80" customWidth="1"/>
    <col min="7173" max="7175" width="14.7109375" style="80" customWidth="1"/>
    <col min="7176" max="7425" width="9.140625" style="80"/>
    <col min="7426" max="7426" width="7.85546875" style="80" customWidth="1"/>
    <col min="7427" max="7427" width="14.7109375" style="80" customWidth="1"/>
    <col min="7428" max="7428" width="14.28515625" style="80" customWidth="1"/>
    <col min="7429" max="7431" width="14.7109375" style="80" customWidth="1"/>
    <col min="7432" max="7681" width="9.140625" style="80"/>
    <col min="7682" max="7682" width="7.85546875" style="80" customWidth="1"/>
    <col min="7683" max="7683" width="14.7109375" style="80" customWidth="1"/>
    <col min="7684" max="7684" width="14.28515625" style="80" customWidth="1"/>
    <col min="7685" max="7687" width="14.7109375" style="80" customWidth="1"/>
    <col min="7688" max="7937" width="9.140625" style="80"/>
    <col min="7938" max="7938" width="7.85546875" style="80" customWidth="1"/>
    <col min="7939" max="7939" width="14.7109375" style="80" customWidth="1"/>
    <col min="7940" max="7940" width="14.28515625" style="80" customWidth="1"/>
    <col min="7941" max="7943" width="14.7109375" style="80" customWidth="1"/>
    <col min="7944" max="8193" width="9.140625" style="80"/>
    <col min="8194" max="8194" width="7.85546875" style="80" customWidth="1"/>
    <col min="8195" max="8195" width="14.7109375" style="80" customWidth="1"/>
    <col min="8196" max="8196" width="14.28515625" style="80" customWidth="1"/>
    <col min="8197" max="8199" width="14.7109375" style="80" customWidth="1"/>
    <col min="8200" max="8449" width="9.140625" style="80"/>
    <col min="8450" max="8450" width="7.85546875" style="80" customWidth="1"/>
    <col min="8451" max="8451" width="14.7109375" style="80" customWidth="1"/>
    <col min="8452" max="8452" width="14.28515625" style="80" customWidth="1"/>
    <col min="8453" max="8455" width="14.7109375" style="80" customWidth="1"/>
    <col min="8456" max="8705" width="9.140625" style="80"/>
    <col min="8706" max="8706" width="7.85546875" style="80" customWidth="1"/>
    <col min="8707" max="8707" width="14.7109375" style="80" customWidth="1"/>
    <col min="8708" max="8708" width="14.28515625" style="80" customWidth="1"/>
    <col min="8709" max="8711" width="14.7109375" style="80" customWidth="1"/>
    <col min="8712" max="8961" width="9.140625" style="80"/>
    <col min="8962" max="8962" width="7.85546875" style="80" customWidth="1"/>
    <col min="8963" max="8963" width="14.7109375" style="80" customWidth="1"/>
    <col min="8964" max="8964" width="14.28515625" style="80" customWidth="1"/>
    <col min="8965" max="8967" width="14.7109375" style="80" customWidth="1"/>
    <col min="8968" max="9217" width="9.140625" style="80"/>
    <col min="9218" max="9218" width="7.85546875" style="80" customWidth="1"/>
    <col min="9219" max="9219" width="14.7109375" style="80" customWidth="1"/>
    <col min="9220" max="9220" width="14.28515625" style="80" customWidth="1"/>
    <col min="9221" max="9223" width="14.7109375" style="80" customWidth="1"/>
    <col min="9224" max="9473" width="9.140625" style="80"/>
    <col min="9474" max="9474" width="7.85546875" style="80" customWidth="1"/>
    <col min="9475" max="9475" width="14.7109375" style="80" customWidth="1"/>
    <col min="9476" max="9476" width="14.28515625" style="80" customWidth="1"/>
    <col min="9477" max="9479" width="14.7109375" style="80" customWidth="1"/>
    <col min="9480" max="9729" width="9.140625" style="80"/>
    <col min="9730" max="9730" width="7.85546875" style="80" customWidth="1"/>
    <col min="9731" max="9731" width="14.7109375" style="80" customWidth="1"/>
    <col min="9732" max="9732" width="14.28515625" style="80" customWidth="1"/>
    <col min="9733" max="9735" width="14.7109375" style="80" customWidth="1"/>
    <col min="9736" max="9985" width="9.140625" style="80"/>
    <col min="9986" max="9986" width="7.85546875" style="80" customWidth="1"/>
    <col min="9987" max="9987" width="14.7109375" style="80" customWidth="1"/>
    <col min="9988" max="9988" width="14.28515625" style="80" customWidth="1"/>
    <col min="9989" max="9991" width="14.7109375" style="80" customWidth="1"/>
    <col min="9992" max="10241" width="9.140625" style="80"/>
    <col min="10242" max="10242" width="7.85546875" style="80" customWidth="1"/>
    <col min="10243" max="10243" width="14.7109375" style="80" customWidth="1"/>
    <col min="10244" max="10244" width="14.28515625" style="80" customWidth="1"/>
    <col min="10245" max="10247" width="14.7109375" style="80" customWidth="1"/>
    <col min="10248" max="10497" width="9.140625" style="80"/>
    <col min="10498" max="10498" width="7.85546875" style="80" customWidth="1"/>
    <col min="10499" max="10499" width="14.7109375" style="80" customWidth="1"/>
    <col min="10500" max="10500" width="14.28515625" style="80" customWidth="1"/>
    <col min="10501" max="10503" width="14.7109375" style="80" customWidth="1"/>
    <col min="10504" max="10753" width="9.140625" style="80"/>
    <col min="10754" max="10754" width="7.85546875" style="80" customWidth="1"/>
    <col min="10755" max="10755" width="14.7109375" style="80" customWidth="1"/>
    <col min="10756" max="10756" width="14.28515625" style="80" customWidth="1"/>
    <col min="10757" max="10759" width="14.7109375" style="80" customWidth="1"/>
    <col min="10760" max="11009" width="9.140625" style="80"/>
    <col min="11010" max="11010" width="7.85546875" style="80" customWidth="1"/>
    <col min="11011" max="11011" width="14.7109375" style="80" customWidth="1"/>
    <col min="11012" max="11012" width="14.28515625" style="80" customWidth="1"/>
    <col min="11013" max="11015" width="14.7109375" style="80" customWidth="1"/>
    <col min="11016" max="11265" width="9.140625" style="80"/>
    <col min="11266" max="11266" width="7.85546875" style="80" customWidth="1"/>
    <col min="11267" max="11267" width="14.7109375" style="80" customWidth="1"/>
    <col min="11268" max="11268" width="14.28515625" style="80" customWidth="1"/>
    <col min="11269" max="11271" width="14.7109375" style="80" customWidth="1"/>
    <col min="11272" max="11521" width="9.140625" style="80"/>
    <col min="11522" max="11522" width="7.85546875" style="80" customWidth="1"/>
    <col min="11523" max="11523" width="14.7109375" style="80" customWidth="1"/>
    <col min="11524" max="11524" width="14.28515625" style="80" customWidth="1"/>
    <col min="11525" max="11527" width="14.7109375" style="80" customWidth="1"/>
    <col min="11528" max="11777" width="9.140625" style="80"/>
    <col min="11778" max="11778" width="7.85546875" style="80" customWidth="1"/>
    <col min="11779" max="11779" width="14.7109375" style="80" customWidth="1"/>
    <col min="11780" max="11780" width="14.28515625" style="80" customWidth="1"/>
    <col min="11781" max="11783" width="14.7109375" style="80" customWidth="1"/>
    <col min="11784" max="12033" width="9.140625" style="80"/>
    <col min="12034" max="12034" width="7.85546875" style="80" customWidth="1"/>
    <col min="12035" max="12035" width="14.7109375" style="80" customWidth="1"/>
    <col min="12036" max="12036" width="14.28515625" style="80" customWidth="1"/>
    <col min="12037" max="12039" width="14.7109375" style="80" customWidth="1"/>
    <col min="12040" max="12289" width="9.140625" style="80"/>
    <col min="12290" max="12290" width="7.85546875" style="80" customWidth="1"/>
    <col min="12291" max="12291" width="14.7109375" style="80" customWidth="1"/>
    <col min="12292" max="12292" width="14.28515625" style="80" customWidth="1"/>
    <col min="12293" max="12295" width="14.7109375" style="80" customWidth="1"/>
    <col min="12296" max="12545" width="9.140625" style="80"/>
    <col min="12546" max="12546" width="7.85546875" style="80" customWidth="1"/>
    <col min="12547" max="12547" width="14.7109375" style="80" customWidth="1"/>
    <col min="12548" max="12548" width="14.28515625" style="80" customWidth="1"/>
    <col min="12549" max="12551" width="14.7109375" style="80" customWidth="1"/>
    <col min="12552" max="12801" width="9.140625" style="80"/>
    <col min="12802" max="12802" width="7.85546875" style="80" customWidth="1"/>
    <col min="12803" max="12803" width="14.7109375" style="80" customWidth="1"/>
    <col min="12804" max="12804" width="14.28515625" style="80" customWidth="1"/>
    <col min="12805" max="12807" width="14.7109375" style="80" customWidth="1"/>
    <col min="12808" max="13057" width="9.140625" style="80"/>
    <col min="13058" max="13058" width="7.85546875" style="80" customWidth="1"/>
    <col min="13059" max="13059" width="14.7109375" style="80" customWidth="1"/>
    <col min="13060" max="13060" width="14.28515625" style="80" customWidth="1"/>
    <col min="13061" max="13063" width="14.7109375" style="80" customWidth="1"/>
    <col min="13064" max="13313" width="9.140625" style="80"/>
    <col min="13314" max="13314" width="7.85546875" style="80" customWidth="1"/>
    <col min="13315" max="13315" width="14.7109375" style="80" customWidth="1"/>
    <col min="13316" max="13316" width="14.28515625" style="80" customWidth="1"/>
    <col min="13317" max="13319" width="14.7109375" style="80" customWidth="1"/>
    <col min="13320" max="13569" width="9.140625" style="80"/>
    <col min="13570" max="13570" width="7.85546875" style="80" customWidth="1"/>
    <col min="13571" max="13571" width="14.7109375" style="80" customWidth="1"/>
    <col min="13572" max="13572" width="14.28515625" style="80" customWidth="1"/>
    <col min="13573" max="13575" width="14.7109375" style="80" customWidth="1"/>
    <col min="13576" max="13825" width="9.140625" style="80"/>
    <col min="13826" max="13826" width="7.85546875" style="80" customWidth="1"/>
    <col min="13827" max="13827" width="14.7109375" style="80" customWidth="1"/>
    <col min="13828" max="13828" width="14.28515625" style="80" customWidth="1"/>
    <col min="13829" max="13831" width="14.7109375" style="80" customWidth="1"/>
    <col min="13832" max="14081" width="9.140625" style="80"/>
    <col min="14082" max="14082" width="7.85546875" style="80" customWidth="1"/>
    <col min="14083" max="14083" width="14.7109375" style="80" customWidth="1"/>
    <col min="14084" max="14084" width="14.28515625" style="80" customWidth="1"/>
    <col min="14085" max="14087" width="14.7109375" style="80" customWidth="1"/>
    <col min="14088" max="14337" width="9.140625" style="80"/>
    <col min="14338" max="14338" width="7.85546875" style="80" customWidth="1"/>
    <col min="14339" max="14339" width="14.7109375" style="80" customWidth="1"/>
    <col min="14340" max="14340" width="14.28515625" style="80" customWidth="1"/>
    <col min="14341" max="14343" width="14.7109375" style="80" customWidth="1"/>
    <col min="14344" max="14593" width="9.140625" style="80"/>
    <col min="14594" max="14594" width="7.85546875" style="80" customWidth="1"/>
    <col min="14595" max="14595" width="14.7109375" style="80" customWidth="1"/>
    <col min="14596" max="14596" width="14.28515625" style="80" customWidth="1"/>
    <col min="14597" max="14599" width="14.7109375" style="80" customWidth="1"/>
    <col min="14600" max="14849" width="9.140625" style="80"/>
    <col min="14850" max="14850" width="7.85546875" style="80" customWidth="1"/>
    <col min="14851" max="14851" width="14.7109375" style="80" customWidth="1"/>
    <col min="14852" max="14852" width="14.28515625" style="80" customWidth="1"/>
    <col min="14853" max="14855" width="14.7109375" style="80" customWidth="1"/>
    <col min="14856" max="15105" width="9.140625" style="80"/>
    <col min="15106" max="15106" width="7.85546875" style="80" customWidth="1"/>
    <col min="15107" max="15107" width="14.7109375" style="80" customWidth="1"/>
    <col min="15108" max="15108" width="14.28515625" style="80" customWidth="1"/>
    <col min="15109" max="15111" width="14.7109375" style="80" customWidth="1"/>
    <col min="15112" max="15361" width="9.140625" style="80"/>
    <col min="15362" max="15362" width="7.85546875" style="80" customWidth="1"/>
    <col min="15363" max="15363" width="14.7109375" style="80" customWidth="1"/>
    <col min="15364" max="15364" width="14.28515625" style="80" customWidth="1"/>
    <col min="15365" max="15367" width="14.7109375" style="80" customWidth="1"/>
    <col min="15368" max="15617" width="9.140625" style="80"/>
    <col min="15618" max="15618" width="7.85546875" style="80" customWidth="1"/>
    <col min="15619" max="15619" width="14.7109375" style="80" customWidth="1"/>
    <col min="15620" max="15620" width="14.28515625" style="80" customWidth="1"/>
    <col min="15621" max="15623" width="14.7109375" style="80" customWidth="1"/>
    <col min="15624" max="15873" width="9.140625" style="80"/>
    <col min="15874" max="15874" width="7.85546875" style="80" customWidth="1"/>
    <col min="15875" max="15875" width="14.7109375" style="80" customWidth="1"/>
    <col min="15876" max="15876" width="14.28515625" style="80" customWidth="1"/>
    <col min="15877" max="15879" width="14.7109375" style="80" customWidth="1"/>
    <col min="15880" max="16129" width="9.140625" style="80"/>
    <col min="16130" max="16130" width="7.85546875" style="80" customWidth="1"/>
    <col min="16131" max="16131" width="14.7109375" style="80" customWidth="1"/>
    <col min="16132" max="16132" width="14.28515625" style="80" customWidth="1"/>
    <col min="16133" max="16135" width="14.7109375" style="80" customWidth="1"/>
    <col min="16136" max="16384" width="9.140625" style="80"/>
  </cols>
  <sheetData>
    <row r="1" spans="1:13" x14ac:dyDescent="0.25">
      <c r="A1" s="78"/>
      <c r="B1" s="78"/>
      <c r="C1" s="78"/>
      <c r="D1" s="78"/>
      <c r="E1" s="78"/>
      <c r="F1" s="78"/>
      <c r="G1" s="79"/>
    </row>
    <row r="2" spans="1:13" x14ac:dyDescent="0.25">
      <c r="A2" s="78"/>
      <c r="B2" s="78"/>
      <c r="C2" s="78"/>
      <c r="D2" s="78"/>
      <c r="E2" s="78"/>
      <c r="F2" s="81"/>
      <c r="G2" s="82"/>
    </row>
    <row r="3" spans="1:13" x14ac:dyDescent="0.25">
      <c r="A3" s="78"/>
      <c r="B3" s="78"/>
      <c r="C3" s="78"/>
      <c r="D3" s="78"/>
      <c r="E3" s="78"/>
      <c r="F3" s="81"/>
      <c r="G3" s="82"/>
    </row>
    <row r="4" spans="1:13" ht="21" x14ac:dyDescent="0.35">
      <c r="A4" s="78"/>
      <c r="B4" s="83" t="s">
        <v>43</v>
      </c>
      <c r="C4" s="78"/>
      <c r="D4" s="78"/>
      <c r="E4" s="84"/>
      <c r="F4" s="85"/>
      <c r="G4" s="83"/>
      <c r="K4" s="86"/>
      <c r="L4" s="87"/>
    </row>
    <row r="5" spans="1:13" x14ac:dyDescent="0.25">
      <c r="A5" s="78"/>
      <c r="B5" s="78"/>
      <c r="C5" s="78"/>
      <c r="D5" s="78"/>
      <c r="E5" s="78"/>
      <c r="F5" s="85"/>
      <c r="G5" s="78"/>
      <c r="K5" s="88"/>
      <c r="L5" s="87"/>
    </row>
    <row r="6" spans="1:13" x14ac:dyDescent="0.25">
      <c r="A6" s="78"/>
      <c r="B6" s="89" t="s">
        <v>44</v>
      </c>
      <c r="C6" s="90"/>
      <c r="D6" s="91"/>
      <c r="E6" s="92">
        <v>43831</v>
      </c>
      <c r="F6" s="93"/>
      <c r="G6" s="78"/>
      <c r="K6" s="94"/>
      <c r="L6" s="94"/>
    </row>
    <row r="7" spans="1:13" x14ac:dyDescent="0.25">
      <c r="A7" s="78"/>
      <c r="B7" s="95" t="s">
        <v>45</v>
      </c>
      <c r="C7" s="96"/>
      <c r="E7" s="97">
        <v>60</v>
      </c>
      <c r="F7" s="98" t="s">
        <v>46</v>
      </c>
      <c r="G7" s="78"/>
      <c r="K7" s="99"/>
      <c r="L7" s="99"/>
    </row>
    <row r="8" spans="1:13" x14ac:dyDescent="0.25">
      <c r="A8" s="78"/>
      <c r="B8" s="95" t="s">
        <v>47</v>
      </c>
      <c r="C8" s="96"/>
      <c r="D8" s="100">
        <f>E6-1</f>
        <v>43830</v>
      </c>
      <c r="E8" s="101">
        <v>35609.599999999999</v>
      </c>
      <c r="F8" s="98" t="s">
        <v>48</v>
      </c>
      <c r="G8" s="78"/>
      <c r="K8" s="99"/>
      <c r="L8" s="99"/>
    </row>
    <row r="9" spans="1:13" x14ac:dyDescent="0.25">
      <c r="A9" s="78"/>
      <c r="B9" s="95" t="s">
        <v>49</v>
      </c>
      <c r="C9" s="96"/>
      <c r="D9" s="100">
        <f>EDATE(D8,E7)</f>
        <v>45657</v>
      </c>
      <c r="E9" s="101">
        <v>0</v>
      </c>
      <c r="F9" s="98" t="s">
        <v>48</v>
      </c>
      <c r="G9" s="102"/>
      <c r="K9" s="99"/>
      <c r="L9" s="99"/>
    </row>
    <row r="10" spans="1:13" x14ac:dyDescent="0.25">
      <c r="A10" s="78"/>
      <c r="B10" s="95" t="s">
        <v>50</v>
      </c>
      <c r="C10" s="96"/>
      <c r="E10" s="103">
        <v>1</v>
      </c>
      <c r="F10" s="98"/>
      <c r="G10" s="78"/>
      <c r="K10" s="104"/>
      <c r="L10" s="104"/>
    </row>
    <row r="11" spans="1:13" x14ac:dyDescent="0.25">
      <c r="A11" s="78"/>
      <c r="B11" s="105" t="s">
        <v>51</v>
      </c>
      <c r="C11" s="106"/>
      <c r="D11" s="107"/>
      <c r="E11" s="108">
        <v>4.5999999999999999E-2</v>
      </c>
      <c r="F11" s="109"/>
      <c r="G11" s="110"/>
      <c r="K11" s="99"/>
      <c r="L11" s="99"/>
      <c r="M11" s="104"/>
    </row>
    <row r="12" spans="1:13" x14ac:dyDescent="0.25">
      <c r="A12" s="78"/>
      <c r="B12" s="97"/>
      <c r="C12" s="96"/>
      <c r="E12" s="111"/>
      <c r="F12" s="97"/>
      <c r="G12" s="110"/>
      <c r="K12" s="99"/>
      <c r="L12" s="99"/>
      <c r="M12" s="104"/>
    </row>
    <row r="13" spans="1:13" x14ac:dyDescent="0.25">
      <c r="K13" s="99"/>
      <c r="L13" s="99"/>
      <c r="M13" s="104"/>
    </row>
    <row r="14" spans="1:13" ht="15.75" thickBot="1" x14ac:dyDescent="0.3">
      <c r="A14" s="112" t="s">
        <v>52</v>
      </c>
      <c r="B14" s="112" t="s">
        <v>53</v>
      </c>
      <c r="C14" s="112" t="s">
        <v>54</v>
      </c>
      <c r="D14" s="112" t="s">
        <v>55</v>
      </c>
      <c r="E14" s="112" t="s">
        <v>56</v>
      </c>
      <c r="F14" s="112" t="s">
        <v>57</v>
      </c>
      <c r="G14" s="112" t="s">
        <v>58</v>
      </c>
      <c r="K14" s="99"/>
      <c r="L14" s="99"/>
      <c r="M14" s="104"/>
    </row>
    <row r="15" spans="1:13" x14ac:dyDescent="0.25">
      <c r="A15" s="113">
        <f>E6</f>
        <v>43831</v>
      </c>
      <c r="B15" s="96">
        <v>1</v>
      </c>
      <c r="C15" s="85">
        <f>E8</f>
        <v>35609.599999999999</v>
      </c>
      <c r="D15" s="114">
        <f>ROUND(C15*$E$11/12,2)</f>
        <v>136.5</v>
      </c>
      <c r="E15" s="114">
        <f>PPMT($E$11/12,B15,$E$7,-$E$8,$E$9,0)</f>
        <v>528.98742749967096</v>
      </c>
      <c r="F15" s="114">
        <f>ROUND(PMT($E$11/12,E7,-E8,E9),2)</f>
        <v>665.49</v>
      </c>
      <c r="G15" s="114">
        <f>C15-E15</f>
        <v>35080.612572500329</v>
      </c>
      <c r="K15" s="99"/>
      <c r="L15" s="99"/>
      <c r="M15" s="104"/>
    </row>
    <row r="16" spans="1:13" x14ac:dyDescent="0.25">
      <c r="A16" s="113">
        <f>EDATE(A15,1)</f>
        <v>43862</v>
      </c>
      <c r="B16" s="96">
        <v>2</v>
      </c>
      <c r="C16" s="85">
        <f>G15</f>
        <v>35080.612572500329</v>
      </c>
      <c r="D16" s="114">
        <f t="shared" ref="D16:D73" si="0">ROUND(C16*$E$11/12,2)</f>
        <v>134.47999999999999</v>
      </c>
      <c r="E16" s="114">
        <f t="shared" ref="E16:E74" si="1">PPMT($E$11/12,B16,$E$7,-$E$8,$E$9,0)</f>
        <v>531.01521263841971</v>
      </c>
      <c r="F16" s="114">
        <f>F15</f>
        <v>665.49</v>
      </c>
      <c r="G16" s="114">
        <f t="shared" ref="G16:G73" si="2">C16-E16</f>
        <v>34549.597359861909</v>
      </c>
      <c r="K16" s="99"/>
      <c r="L16" s="99"/>
      <c r="M16" s="104"/>
    </row>
    <row r="17" spans="1:13" x14ac:dyDescent="0.25">
      <c r="A17" s="113">
        <f>EDATE(A16,1)</f>
        <v>43891</v>
      </c>
      <c r="B17" s="96">
        <v>3</v>
      </c>
      <c r="C17" s="85">
        <f>G16</f>
        <v>34549.597359861909</v>
      </c>
      <c r="D17" s="114">
        <f t="shared" si="0"/>
        <v>132.44</v>
      </c>
      <c r="E17" s="114">
        <f t="shared" si="1"/>
        <v>533.05077095353363</v>
      </c>
      <c r="F17" s="114">
        <f t="shared" ref="F17:F74" si="3">F16</f>
        <v>665.49</v>
      </c>
      <c r="G17" s="114">
        <f t="shared" si="2"/>
        <v>34016.546588908379</v>
      </c>
      <c r="K17" s="99"/>
      <c r="L17" s="99"/>
      <c r="M17" s="104"/>
    </row>
    <row r="18" spans="1:13" x14ac:dyDescent="0.25">
      <c r="A18" s="113">
        <f t="shared" ref="A18:A74" si="4">EDATE(A17,1)</f>
        <v>43922</v>
      </c>
      <c r="B18" s="96">
        <v>4</v>
      </c>
      <c r="C18" s="85">
        <f t="shared" ref="C18:C73" si="5">G17</f>
        <v>34016.546588908379</v>
      </c>
      <c r="D18" s="114">
        <f t="shared" si="0"/>
        <v>130.4</v>
      </c>
      <c r="E18" s="114">
        <f t="shared" si="1"/>
        <v>535.09413224218883</v>
      </c>
      <c r="F18" s="114">
        <f t="shared" si="3"/>
        <v>665.49</v>
      </c>
      <c r="G18" s="114">
        <f t="shared" si="2"/>
        <v>33481.452456666193</v>
      </c>
      <c r="K18" s="99"/>
      <c r="L18" s="99"/>
      <c r="M18" s="104"/>
    </row>
    <row r="19" spans="1:13" x14ac:dyDescent="0.25">
      <c r="A19" s="113">
        <f t="shared" si="4"/>
        <v>43952</v>
      </c>
      <c r="B19" s="96">
        <v>5</v>
      </c>
      <c r="C19" s="85">
        <f t="shared" si="5"/>
        <v>33481.452456666193</v>
      </c>
      <c r="D19" s="114">
        <f t="shared" si="0"/>
        <v>128.35</v>
      </c>
      <c r="E19" s="114">
        <f t="shared" si="1"/>
        <v>537.14532641578387</v>
      </c>
      <c r="F19" s="114">
        <f t="shared" si="3"/>
        <v>665.49</v>
      </c>
      <c r="G19" s="114">
        <f t="shared" si="2"/>
        <v>32944.30713025041</v>
      </c>
      <c r="K19" s="99"/>
      <c r="L19" s="99"/>
      <c r="M19" s="104"/>
    </row>
    <row r="20" spans="1:13" x14ac:dyDescent="0.25">
      <c r="A20" s="113">
        <f t="shared" si="4"/>
        <v>43983</v>
      </c>
      <c r="B20" s="96">
        <v>6</v>
      </c>
      <c r="C20" s="85">
        <f t="shared" si="5"/>
        <v>32944.30713025041</v>
      </c>
      <c r="D20" s="114">
        <f t="shared" si="0"/>
        <v>126.29</v>
      </c>
      <c r="E20" s="114">
        <f t="shared" si="1"/>
        <v>539.20438350037773</v>
      </c>
      <c r="F20" s="114">
        <f t="shared" si="3"/>
        <v>665.49</v>
      </c>
      <c r="G20" s="114">
        <f t="shared" si="2"/>
        <v>32405.102746750032</v>
      </c>
      <c r="K20" s="99"/>
      <c r="L20" s="99"/>
      <c r="M20" s="104"/>
    </row>
    <row r="21" spans="1:13" x14ac:dyDescent="0.25">
      <c r="A21" s="113">
        <f t="shared" si="4"/>
        <v>44013</v>
      </c>
      <c r="B21" s="96">
        <v>7</v>
      </c>
      <c r="C21" s="85">
        <f t="shared" si="5"/>
        <v>32405.102746750032</v>
      </c>
      <c r="D21" s="114">
        <f t="shared" si="0"/>
        <v>124.22</v>
      </c>
      <c r="E21" s="114">
        <f t="shared" si="1"/>
        <v>541.27133363712915</v>
      </c>
      <c r="F21" s="114">
        <f t="shared" si="3"/>
        <v>665.49</v>
      </c>
      <c r="G21" s="114">
        <f t="shared" si="2"/>
        <v>31863.831413112901</v>
      </c>
      <c r="K21" s="99"/>
      <c r="L21" s="99"/>
      <c r="M21" s="104"/>
    </row>
    <row r="22" spans="1:13" x14ac:dyDescent="0.25">
      <c r="A22" s="113">
        <f>EDATE(A21,1)</f>
        <v>44044</v>
      </c>
      <c r="B22" s="96">
        <v>8</v>
      </c>
      <c r="C22" s="85">
        <f t="shared" si="5"/>
        <v>31863.831413112901</v>
      </c>
      <c r="D22" s="114">
        <f t="shared" si="0"/>
        <v>122.14</v>
      </c>
      <c r="E22" s="114">
        <f t="shared" si="1"/>
        <v>543.34620708273815</v>
      </c>
      <c r="F22" s="114">
        <f t="shared" si="3"/>
        <v>665.49</v>
      </c>
      <c r="G22" s="114">
        <f t="shared" si="2"/>
        <v>31320.485206030164</v>
      </c>
      <c r="K22" s="99"/>
      <c r="L22" s="99"/>
      <c r="M22" s="104"/>
    </row>
    <row r="23" spans="1:13" x14ac:dyDescent="0.25">
      <c r="A23" s="113">
        <f t="shared" si="4"/>
        <v>44075</v>
      </c>
      <c r="B23" s="96">
        <v>9</v>
      </c>
      <c r="C23" s="85">
        <f t="shared" si="5"/>
        <v>31320.485206030164</v>
      </c>
      <c r="D23" s="114">
        <f t="shared" si="0"/>
        <v>120.06</v>
      </c>
      <c r="E23" s="114">
        <f t="shared" si="1"/>
        <v>545.42903420988864</v>
      </c>
      <c r="F23" s="114">
        <f t="shared" si="3"/>
        <v>665.49</v>
      </c>
      <c r="G23" s="114">
        <f t="shared" si="2"/>
        <v>30775.056171820273</v>
      </c>
      <c r="K23" s="99"/>
      <c r="L23" s="99"/>
      <c r="M23" s="104"/>
    </row>
    <row r="24" spans="1:13" x14ac:dyDescent="0.25">
      <c r="A24" s="113">
        <f t="shared" si="4"/>
        <v>44105</v>
      </c>
      <c r="B24" s="96">
        <v>10</v>
      </c>
      <c r="C24" s="85">
        <f t="shared" si="5"/>
        <v>30775.056171820273</v>
      </c>
      <c r="D24" s="114">
        <f t="shared" si="0"/>
        <v>117.97</v>
      </c>
      <c r="E24" s="114">
        <f t="shared" si="1"/>
        <v>547.51984550769328</v>
      </c>
      <c r="F24" s="114">
        <f t="shared" si="3"/>
        <v>665.49</v>
      </c>
      <c r="G24" s="114">
        <f t="shared" si="2"/>
        <v>30227.53632631258</v>
      </c>
      <c r="K24" s="99"/>
      <c r="L24" s="99"/>
      <c r="M24" s="104"/>
    </row>
    <row r="25" spans="1:13" x14ac:dyDescent="0.25">
      <c r="A25" s="113">
        <f t="shared" si="4"/>
        <v>44136</v>
      </c>
      <c r="B25" s="96">
        <v>11</v>
      </c>
      <c r="C25" s="85">
        <f t="shared" si="5"/>
        <v>30227.53632631258</v>
      </c>
      <c r="D25" s="114">
        <f t="shared" si="0"/>
        <v>115.87</v>
      </c>
      <c r="E25" s="114">
        <f t="shared" si="1"/>
        <v>549.61867158213943</v>
      </c>
      <c r="F25" s="114">
        <f t="shared" si="3"/>
        <v>665.49</v>
      </c>
      <c r="G25" s="114">
        <f t="shared" si="2"/>
        <v>29677.917654730441</v>
      </c>
    </row>
    <row r="26" spans="1:13" x14ac:dyDescent="0.25">
      <c r="A26" s="113">
        <f t="shared" si="4"/>
        <v>44166</v>
      </c>
      <c r="B26" s="96">
        <v>12</v>
      </c>
      <c r="C26" s="85">
        <f t="shared" si="5"/>
        <v>29677.917654730441</v>
      </c>
      <c r="D26" s="114">
        <f t="shared" si="0"/>
        <v>113.77</v>
      </c>
      <c r="E26" s="114">
        <f t="shared" si="1"/>
        <v>551.72554315653758</v>
      </c>
      <c r="F26" s="114">
        <f t="shared" si="3"/>
        <v>665.49</v>
      </c>
      <c r="G26" s="114">
        <f t="shared" si="2"/>
        <v>29126.192111573902</v>
      </c>
    </row>
    <row r="27" spans="1:13" x14ac:dyDescent="0.25">
      <c r="A27" s="113">
        <f t="shared" si="4"/>
        <v>44197</v>
      </c>
      <c r="B27" s="96">
        <v>13</v>
      </c>
      <c r="C27" s="85">
        <f t="shared" si="5"/>
        <v>29126.192111573902</v>
      </c>
      <c r="D27" s="114">
        <f t="shared" si="0"/>
        <v>111.65</v>
      </c>
      <c r="E27" s="114">
        <f t="shared" si="1"/>
        <v>553.84049107197109</v>
      </c>
      <c r="F27" s="114">
        <f t="shared" si="3"/>
        <v>665.49</v>
      </c>
      <c r="G27" s="114">
        <f t="shared" si="2"/>
        <v>28572.35162050193</v>
      </c>
    </row>
    <row r="28" spans="1:13" x14ac:dyDescent="0.25">
      <c r="A28" s="113">
        <f t="shared" si="4"/>
        <v>44228</v>
      </c>
      <c r="B28" s="96">
        <v>14</v>
      </c>
      <c r="C28" s="85">
        <f t="shared" si="5"/>
        <v>28572.35162050193</v>
      </c>
      <c r="D28" s="114">
        <f t="shared" si="0"/>
        <v>109.53</v>
      </c>
      <c r="E28" s="114">
        <f t="shared" si="1"/>
        <v>555.96354628774691</v>
      </c>
      <c r="F28" s="114">
        <f t="shared" si="3"/>
        <v>665.49</v>
      </c>
      <c r="G28" s="114">
        <f t="shared" si="2"/>
        <v>28016.388074214181</v>
      </c>
    </row>
    <row r="29" spans="1:13" x14ac:dyDescent="0.25">
      <c r="A29" s="113">
        <f t="shared" si="4"/>
        <v>44256</v>
      </c>
      <c r="B29" s="96">
        <v>15</v>
      </c>
      <c r="C29" s="85">
        <f t="shared" si="5"/>
        <v>28016.388074214181</v>
      </c>
      <c r="D29" s="114">
        <f t="shared" si="0"/>
        <v>107.4</v>
      </c>
      <c r="E29" s="114">
        <f t="shared" si="1"/>
        <v>558.09473988184993</v>
      </c>
      <c r="F29" s="114">
        <f t="shared" si="3"/>
        <v>665.49</v>
      </c>
      <c r="G29" s="114">
        <f t="shared" si="2"/>
        <v>27458.293334332331</v>
      </c>
    </row>
    <row r="30" spans="1:13" x14ac:dyDescent="0.25">
      <c r="A30" s="113">
        <f t="shared" si="4"/>
        <v>44287</v>
      </c>
      <c r="B30" s="96">
        <v>16</v>
      </c>
      <c r="C30" s="85">
        <f t="shared" si="5"/>
        <v>27458.293334332331</v>
      </c>
      <c r="D30" s="114">
        <f t="shared" si="0"/>
        <v>105.26</v>
      </c>
      <c r="E30" s="114">
        <f t="shared" si="1"/>
        <v>560.23410305139703</v>
      </c>
      <c r="F30" s="114">
        <f t="shared" si="3"/>
        <v>665.49</v>
      </c>
      <c r="G30" s="114">
        <f t="shared" si="2"/>
        <v>26898.059231280935</v>
      </c>
    </row>
    <row r="31" spans="1:13" x14ac:dyDescent="0.25">
      <c r="A31" s="113">
        <f t="shared" si="4"/>
        <v>44317</v>
      </c>
      <c r="B31" s="96">
        <v>17</v>
      </c>
      <c r="C31" s="85">
        <f t="shared" si="5"/>
        <v>26898.059231280935</v>
      </c>
      <c r="D31" s="114">
        <f t="shared" si="0"/>
        <v>103.11</v>
      </c>
      <c r="E31" s="114">
        <f t="shared" si="1"/>
        <v>562.38166711309407</v>
      </c>
      <c r="F31" s="114">
        <f t="shared" si="3"/>
        <v>665.49</v>
      </c>
      <c r="G31" s="114">
        <f t="shared" si="2"/>
        <v>26335.67756416784</v>
      </c>
    </row>
    <row r="32" spans="1:13" x14ac:dyDescent="0.25">
      <c r="A32" s="113">
        <f t="shared" si="4"/>
        <v>44348</v>
      </c>
      <c r="B32" s="96">
        <v>18</v>
      </c>
      <c r="C32" s="85">
        <f t="shared" si="5"/>
        <v>26335.67756416784</v>
      </c>
      <c r="D32" s="114">
        <f t="shared" si="0"/>
        <v>100.95</v>
      </c>
      <c r="E32" s="114">
        <f t="shared" si="1"/>
        <v>564.53746350369431</v>
      </c>
      <c r="F32" s="114">
        <f t="shared" si="3"/>
        <v>665.49</v>
      </c>
      <c r="G32" s="114">
        <f t="shared" si="2"/>
        <v>25771.140100664146</v>
      </c>
    </row>
    <row r="33" spans="1:7" x14ac:dyDescent="0.25">
      <c r="A33" s="113">
        <f t="shared" si="4"/>
        <v>44378</v>
      </c>
      <c r="B33" s="96">
        <v>19</v>
      </c>
      <c r="C33" s="85">
        <f t="shared" si="5"/>
        <v>25771.140100664146</v>
      </c>
      <c r="D33" s="114">
        <f t="shared" si="0"/>
        <v>98.79</v>
      </c>
      <c r="E33" s="114">
        <f t="shared" si="1"/>
        <v>566.70152378045839</v>
      </c>
      <c r="F33" s="114">
        <f t="shared" si="3"/>
        <v>665.49</v>
      </c>
      <c r="G33" s="114">
        <f t="shared" si="2"/>
        <v>25204.438576883687</v>
      </c>
    </row>
    <row r="34" spans="1:7" x14ac:dyDescent="0.25">
      <c r="A34" s="113">
        <f t="shared" si="4"/>
        <v>44409</v>
      </c>
      <c r="B34" s="96">
        <v>20</v>
      </c>
      <c r="C34" s="85">
        <f t="shared" si="5"/>
        <v>25204.438576883687</v>
      </c>
      <c r="D34" s="114">
        <f t="shared" si="0"/>
        <v>96.62</v>
      </c>
      <c r="E34" s="114">
        <f t="shared" si="1"/>
        <v>568.87387962161677</v>
      </c>
      <c r="F34" s="114">
        <f t="shared" si="3"/>
        <v>665.49</v>
      </c>
      <c r="G34" s="114">
        <f t="shared" si="2"/>
        <v>24635.564697262071</v>
      </c>
    </row>
    <row r="35" spans="1:7" x14ac:dyDescent="0.25">
      <c r="A35" s="113">
        <f t="shared" si="4"/>
        <v>44440</v>
      </c>
      <c r="B35" s="96">
        <v>21</v>
      </c>
      <c r="C35" s="85">
        <f t="shared" si="5"/>
        <v>24635.564697262071</v>
      </c>
      <c r="D35" s="114">
        <f t="shared" si="0"/>
        <v>94.44</v>
      </c>
      <c r="E35" s="114">
        <f t="shared" si="1"/>
        <v>571.05456282683303</v>
      </c>
      <c r="F35" s="114">
        <f t="shared" si="3"/>
        <v>665.49</v>
      </c>
      <c r="G35" s="114">
        <f t="shared" si="2"/>
        <v>24064.510134435237</v>
      </c>
    </row>
    <row r="36" spans="1:7" x14ac:dyDescent="0.25">
      <c r="A36" s="113">
        <f t="shared" si="4"/>
        <v>44470</v>
      </c>
      <c r="B36" s="96">
        <v>22</v>
      </c>
      <c r="C36" s="85">
        <f t="shared" si="5"/>
        <v>24064.510134435237</v>
      </c>
      <c r="D36" s="114">
        <f t="shared" si="0"/>
        <v>92.25</v>
      </c>
      <c r="E36" s="114">
        <f t="shared" si="1"/>
        <v>573.24360531766922</v>
      </c>
      <c r="F36" s="114">
        <f t="shared" si="3"/>
        <v>665.49</v>
      </c>
      <c r="G36" s="114">
        <f t="shared" si="2"/>
        <v>23491.266529117569</v>
      </c>
    </row>
    <row r="37" spans="1:7" x14ac:dyDescent="0.25">
      <c r="A37" s="113">
        <f t="shared" si="4"/>
        <v>44501</v>
      </c>
      <c r="B37" s="96">
        <v>23</v>
      </c>
      <c r="C37" s="85">
        <f t="shared" si="5"/>
        <v>23491.266529117569</v>
      </c>
      <c r="D37" s="114">
        <f t="shared" si="0"/>
        <v>90.05</v>
      </c>
      <c r="E37" s="114">
        <f t="shared" si="1"/>
        <v>575.44103913805361</v>
      </c>
      <c r="F37" s="114">
        <f t="shared" si="3"/>
        <v>665.49</v>
      </c>
      <c r="G37" s="114">
        <f t="shared" si="2"/>
        <v>22915.825489979514</v>
      </c>
    </row>
    <row r="38" spans="1:7" x14ac:dyDescent="0.25">
      <c r="A38" s="113">
        <f t="shared" si="4"/>
        <v>44531</v>
      </c>
      <c r="B38" s="96">
        <v>24</v>
      </c>
      <c r="C38" s="85">
        <f t="shared" si="5"/>
        <v>22915.825489979514</v>
      </c>
      <c r="D38" s="114">
        <f t="shared" si="0"/>
        <v>87.84</v>
      </c>
      <c r="E38" s="114">
        <f t="shared" si="1"/>
        <v>577.64689645474959</v>
      </c>
      <c r="F38" s="114">
        <f t="shared" si="3"/>
        <v>665.49</v>
      </c>
      <c r="G38" s="114">
        <f t="shared" si="2"/>
        <v>22338.178593524764</v>
      </c>
    </row>
    <row r="39" spans="1:7" x14ac:dyDescent="0.25">
      <c r="A39" s="113">
        <f t="shared" si="4"/>
        <v>44562</v>
      </c>
      <c r="B39" s="96">
        <v>25</v>
      </c>
      <c r="C39" s="85">
        <f t="shared" si="5"/>
        <v>22338.178593524764</v>
      </c>
      <c r="D39" s="114">
        <f t="shared" si="0"/>
        <v>85.63</v>
      </c>
      <c r="E39" s="114">
        <f t="shared" si="1"/>
        <v>579.86120955782599</v>
      </c>
      <c r="F39" s="114">
        <f t="shared" si="3"/>
        <v>665.49</v>
      </c>
      <c r="G39" s="114">
        <f t="shared" si="2"/>
        <v>21758.31738396694</v>
      </c>
    </row>
    <row r="40" spans="1:7" x14ac:dyDescent="0.25">
      <c r="A40" s="113">
        <f t="shared" si="4"/>
        <v>44593</v>
      </c>
      <c r="B40" s="96">
        <v>26</v>
      </c>
      <c r="C40" s="85">
        <f t="shared" si="5"/>
        <v>21758.31738396694</v>
      </c>
      <c r="D40" s="114">
        <f t="shared" si="0"/>
        <v>83.41</v>
      </c>
      <c r="E40" s="114">
        <f t="shared" si="1"/>
        <v>582.08401086113088</v>
      </c>
      <c r="F40" s="114">
        <f t="shared" si="3"/>
        <v>665.49</v>
      </c>
      <c r="G40" s="114">
        <f t="shared" si="2"/>
        <v>21176.23337310581</v>
      </c>
    </row>
    <row r="41" spans="1:7" x14ac:dyDescent="0.25">
      <c r="A41" s="113">
        <f t="shared" si="4"/>
        <v>44621</v>
      </c>
      <c r="B41" s="96">
        <v>27</v>
      </c>
      <c r="C41" s="85">
        <f t="shared" si="5"/>
        <v>21176.23337310581</v>
      </c>
      <c r="D41" s="114">
        <f t="shared" si="0"/>
        <v>81.180000000000007</v>
      </c>
      <c r="E41" s="114">
        <f t="shared" si="1"/>
        <v>584.31533290276536</v>
      </c>
      <c r="F41" s="114">
        <f t="shared" si="3"/>
        <v>665.49</v>
      </c>
      <c r="G41" s="114">
        <f t="shared" si="2"/>
        <v>20591.918040203043</v>
      </c>
    </row>
    <row r="42" spans="1:7" x14ac:dyDescent="0.25">
      <c r="A42" s="113">
        <f t="shared" si="4"/>
        <v>44652</v>
      </c>
      <c r="B42" s="96">
        <v>28</v>
      </c>
      <c r="C42" s="85">
        <f t="shared" si="5"/>
        <v>20591.918040203043</v>
      </c>
      <c r="D42" s="114">
        <f t="shared" si="0"/>
        <v>78.94</v>
      </c>
      <c r="E42" s="114">
        <f t="shared" si="1"/>
        <v>586.55520834555932</v>
      </c>
      <c r="F42" s="114">
        <f t="shared" si="3"/>
        <v>665.49</v>
      </c>
      <c r="G42" s="114">
        <f t="shared" si="2"/>
        <v>20005.362831857485</v>
      </c>
    </row>
    <row r="43" spans="1:7" x14ac:dyDescent="0.25">
      <c r="A43" s="113">
        <f t="shared" si="4"/>
        <v>44682</v>
      </c>
      <c r="B43" s="96">
        <v>29</v>
      </c>
      <c r="C43" s="85">
        <f t="shared" si="5"/>
        <v>20005.362831857485</v>
      </c>
      <c r="D43" s="114">
        <f t="shared" si="0"/>
        <v>76.69</v>
      </c>
      <c r="E43" s="114">
        <f t="shared" si="1"/>
        <v>588.80366997755061</v>
      </c>
      <c r="F43" s="114">
        <f t="shared" si="3"/>
        <v>665.49</v>
      </c>
      <c r="G43" s="114">
        <f t="shared" si="2"/>
        <v>19416.559161879934</v>
      </c>
    </row>
    <row r="44" spans="1:7" x14ac:dyDescent="0.25">
      <c r="A44" s="113">
        <f t="shared" si="4"/>
        <v>44713</v>
      </c>
      <c r="B44" s="96">
        <v>30</v>
      </c>
      <c r="C44" s="85">
        <f t="shared" si="5"/>
        <v>19416.559161879934</v>
      </c>
      <c r="D44" s="114">
        <f t="shared" si="0"/>
        <v>74.430000000000007</v>
      </c>
      <c r="E44" s="114">
        <f t="shared" si="1"/>
        <v>591.06075071246448</v>
      </c>
      <c r="F44" s="114">
        <f t="shared" si="3"/>
        <v>665.49</v>
      </c>
      <c r="G44" s="114">
        <f t="shared" si="2"/>
        <v>18825.498411167468</v>
      </c>
    </row>
    <row r="45" spans="1:7" x14ac:dyDescent="0.25">
      <c r="A45" s="113">
        <f t="shared" si="4"/>
        <v>44743</v>
      </c>
      <c r="B45" s="96">
        <v>31</v>
      </c>
      <c r="C45" s="85">
        <f t="shared" si="5"/>
        <v>18825.498411167468</v>
      </c>
      <c r="D45" s="114">
        <f t="shared" si="0"/>
        <v>72.16</v>
      </c>
      <c r="E45" s="114">
        <f t="shared" si="1"/>
        <v>593.32648359019561</v>
      </c>
      <c r="F45" s="114">
        <f t="shared" si="3"/>
        <v>665.49</v>
      </c>
      <c r="G45" s="114">
        <f t="shared" si="2"/>
        <v>18232.17192757727</v>
      </c>
    </row>
    <row r="46" spans="1:7" x14ac:dyDescent="0.25">
      <c r="A46" s="113">
        <f t="shared" si="4"/>
        <v>44774</v>
      </c>
      <c r="B46" s="96">
        <v>32</v>
      </c>
      <c r="C46" s="85">
        <f t="shared" si="5"/>
        <v>18232.17192757727</v>
      </c>
      <c r="D46" s="114">
        <f t="shared" si="0"/>
        <v>69.89</v>
      </c>
      <c r="E46" s="114">
        <f t="shared" si="1"/>
        <v>595.60090177729137</v>
      </c>
      <c r="F46" s="114">
        <f t="shared" si="3"/>
        <v>665.49</v>
      </c>
      <c r="G46" s="114">
        <f t="shared" si="2"/>
        <v>17636.571025799978</v>
      </c>
    </row>
    <row r="47" spans="1:7" x14ac:dyDescent="0.25">
      <c r="A47" s="113">
        <f t="shared" si="4"/>
        <v>44805</v>
      </c>
      <c r="B47" s="96">
        <v>33</v>
      </c>
      <c r="C47" s="85">
        <f t="shared" si="5"/>
        <v>17636.571025799978</v>
      </c>
      <c r="D47" s="114">
        <f t="shared" si="0"/>
        <v>67.61</v>
      </c>
      <c r="E47" s="114">
        <f t="shared" si="1"/>
        <v>597.88403856743764</v>
      </c>
      <c r="F47" s="114">
        <f t="shared" si="3"/>
        <v>665.49</v>
      </c>
      <c r="G47" s="114">
        <f t="shared" si="2"/>
        <v>17038.686987232541</v>
      </c>
    </row>
    <row r="48" spans="1:7" x14ac:dyDescent="0.25">
      <c r="A48" s="113">
        <f t="shared" si="4"/>
        <v>44835</v>
      </c>
      <c r="B48" s="96">
        <v>34</v>
      </c>
      <c r="C48" s="85">
        <f t="shared" si="5"/>
        <v>17038.686987232541</v>
      </c>
      <c r="D48" s="114">
        <f t="shared" si="0"/>
        <v>65.31</v>
      </c>
      <c r="E48" s="114">
        <f t="shared" si="1"/>
        <v>600.17592738194628</v>
      </c>
      <c r="F48" s="114">
        <f t="shared" si="3"/>
        <v>665.49</v>
      </c>
      <c r="G48" s="114">
        <f t="shared" si="2"/>
        <v>16438.511059850593</v>
      </c>
    </row>
    <row r="49" spans="1:7" x14ac:dyDescent="0.25">
      <c r="A49" s="113">
        <f t="shared" si="4"/>
        <v>44866</v>
      </c>
      <c r="B49" s="96">
        <v>35</v>
      </c>
      <c r="C49" s="85">
        <f t="shared" si="5"/>
        <v>16438.511059850593</v>
      </c>
      <c r="D49" s="114">
        <f t="shared" si="0"/>
        <v>63.01</v>
      </c>
      <c r="E49" s="114">
        <f t="shared" si="1"/>
        <v>602.47660177024363</v>
      </c>
      <c r="F49" s="114">
        <f t="shared" si="3"/>
        <v>665.49</v>
      </c>
      <c r="G49" s="114">
        <f t="shared" si="2"/>
        <v>15836.034458080348</v>
      </c>
    </row>
    <row r="50" spans="1:7" x14ac:dyDescent="0.25">
      <c r="A50" s="113">
        <f t="shared" si="4"/>
        <v>44896</v>
      </c>
      <c r="B50" s="96">
        <v>36</v>
      </c>
      <c r="C50" s="85">
        <f t="shared" si="5"/>
        <v>15836.034458080348</v>
      </c>
      <c r="D50" s="114">
        <f t="shared" si="0"/>
        <v>60.7</v>
      </c>
      <c r="E50" s="114">
        <f t="shared" si="1"/>
        <v>604.78609541036292</v>
      </c>
      <c r="F50" s="114">
        <f t="shared" si="3"/>
        <v>665.49</v>
      </c>
      <c r="G50" s="114">
        <f t="shared" si="2"/>
        <v>15231.248362669985</v>
      </c>
    </row>
    <row r="51" spans="1:7" x14ac:dyDescent="0.25">
      <c r="A51" s="113">
        <f t="shared" si="4"/>
        <v>44927</v>
      </c>
      <c r="B51" s="96">
        <v>37</v>
      </c>
      <c r="C51" s="85">
        <f t="shared" si="5"/>
        <v>15231.248362669985</v>
      </c>
      <c r="D51" s="114">
        <f t="shared" si="0"/>
        <v>58.39</v>
      </c>
      <c r="E51" s="114">
        <f t="shared" si="1"/>
        <v>607.10444210943592</v>
      </c>
      <c r="F51" s="114">
        <f t="shared" si="3"/>
        <v>665.49</v>
      </c>
      <c r="G51" s="114">
        <f t="shared" si="2"/>
        <v>14624.143920560549</v>
      </c>
    </row>
    <row r="52" spans="1:7" x14ac:dyDescent="0.25">
      <c r="A52" s="113">
        <f t="shared" si="4"/>
        <v>44958</v>
      </c>
      <c r="B52" s="96">
        <v>38</v>
      </c>
      <c r="C52" s="85">
        <f t="shared" si="5"/>
        <v>14624.143920560549</v>
      </c>
      <c r="D52" s="114">
        <f t="shared" si="0"/>
        <v>56.06</v>
      </c>
      <c r="E52" s="114">
        <f t="shared" si="1"/>
        <v>609.4316758041889</v>
      </c>
      <c r="F52" s="114">
        <f t="shared" si="3"/>
        <v>665.49</v>
      </c>
      <c r="G52" s="114">
        <f t="shared" si="2"/>
        <v>14014.71224475636</v>
      </c>
    </row>
    <row r="53" spans="1:7" x14ac:dyDescent="0.25">
      <c r="A53" s="113">
        <f t="shared" si="4"/>
        <v>44986</v>
      </c>
      <c r="B53" s="96">
        <v>39</v>
      </c>
      <c r="C53" s="85">
        <f t="shared" si="5"/>
        <v>14014.71224475636</v>
      </c>
      <c r="D53" s="114">
        <f t="shared" si="0"/>
        <v>53.72</v>
      </c>
      <c r="E53" s="114">
        <f t="shared" si="1"/>
        <v>611.76783056143813</v>
      </c>
      <c r="F53" s="114">
        <f t="shared" si="3"/>
        <v>665.49</v>
      </c>
      <c r="G53" s="114">
        <f t="shared" si="2"/>
        <v>13402.944414194921</v>
      </c>
    </row>
    <row r="54" spans="1:7" x14ac:dyDescent="0.25">
      <c r="A54" s="113">
        <f t="shared" si="4"/>
        <v>45017</v>
      </c>
      <c r="B54" s="96">
        <v>40</v>
      </c>
      <c r="C54" s="85">
        <f t="shared" si="5"/>
        <v>13402.944414194921</v>
      </c>
      <c r="D54" s="114">
        <f t="shared" si="0"/>
        <v>51.38</v>
      </c>
      <c r="E54" s="114">
        <f t="shared" si="1"/>
        <v>614.11294057859038</v>
      </c>
      <c r="F54" s="114">
        <f t="shared" si="3"/>
        <v>665.49</v>
      </c>
      <c r="G54" s="114">
        <f t="shared" si="2"/>
        <v>12788.83147361633</v>
      </c>
    </row>
    <row r="55" spans="1:7" x14ac:dyDescent="0.25">
      <c r="A55" s="113">
        <f t="shared" si="4"/>
        <v>45047</v>
      </c>
      <c r="B55" s="96">
        <v>41</v>
      </c>
      <c r="C55" s="85">
        <f t="shared" si="5"/>
        <v>12788.83147361633</v>
      </c>
      <c r="D55" s="114">
        <f t="shared" si="0"/>
        <v>49.02</v>
      </c>
      <c r="E55" s="114">
        <f t="shared" si="1"/>
        <v>616.46704018414164</v>
      </c>
      <c r="F55" s="114">
        <f t="shared" si="3"/>
        <v>665.49</v>
      </c>
      <c r="G55" s="114">
        <f t="shared" si="2"/>
        <v>12172.364433432189</v>
      </c>
    </row>
    <row r="56" spans="1:7" x14ac:dyDescent="0.25">
      <c r="A56" s="113">
        <f t="shared" si="4"/>
        <v>45078</v>
      </c>
      <c r="B56" s="96">
        <v>42</v>
      </c>
      <c r="C56" s="85">
        <f t="shared" si="5"/>
        <v>12172.364433432189</v>
      </c>
      <c r="D56" s="114">
        <f t="shared" si="0"/>
        <v>46.66</v>
      </c>
      <c r="E56" s="114">
        <f t="shared" si="1"/>
        <v>618.83016383818085</v>
      </c>
      <c r="F56" s="114">
        <f t="shared" si="3"/>
        <v>665.49</v>
      </c>
      <c r="G56" s="114">
        <f t="shared" si="2"/>
        <v>11553.534269594009</v>
      </c>
    </row>
    <row r="57" spans="1:7" x14ac:dyDescent="0.25">
      <c r="A57" s="113">
        <f t="shared" si="4"/>
        <v>45108</v>
      </c>
      <c r="B57" s="96">
        <v>43</v>
      </c>
      <c r="C57" s="85">
        <f t="shared" si="5"/>
        <v>11553.534269594009</v>
      </c>
      <c r="D57" s="114">
        <f t="shared" si="0"/>
        <v>44.29</v>
      </c>
      <c r="E57" s="114">
        <f t="shared" si="1"/>
        <v>621.20234613289392</v>
      </c>
      <c r="F57" s="114">
        <f t="shared" si="3"/>
        <v>665.49</v>
      </c>
      <c r="G57" s="114">
        <f t="shared" si="2"/>
        <v>10932.331923461115</v>
      </c>
    </row>
    <row r="58" spans="1:7" x14ac:dyDescent="0.25">
      <c r="A58" s="113">
        <f t="shared" si="4"/>
        <v>45139</v>
      </c>
      <c r="B58" s="96">
        <v>44</v>
      </c>
      <c r="C58" s="85">
        <f t="shared" si="5"/>
        <v>10932.331923461115</v>
      </c>
      <c r="D58" s="114">
        <f t="shared" si="0"/>
        <v>41.91</v>
      </c>
      <c r="E58" s="114">
        <f t="shared" si="1"/>
        <v>623.58362179307005</v>
      </c>
      <c r="F58" s="114">
        <f t="shared" si="3"/>
        <v>665.49</v>
      </c>
      <c r="G58" s="114">
        <f t="shared" si="2"/>
        <v>10308.748301668045</v>
      </c>
    </row>
    <row r="59" spans="1:7" x14ac:dyDescent="0.25">
      <c r="A59" s="113">
        <f t="shared" si="4"/>
        <v>45170</v>
      </c>
      <c r="B59" s="96">
        <v>45</v>
      </c>
      <c r="C59" s="85">
        <f t="shared" si="5"/>
        <v>10308.748301668045</v>
      </c>
      <c r="D59" s="114">
        <f t="shared" si="0"/>
        <v>39.520000000000003</v>
      </c>
      <c r="E59" s="114">
        <f t="shared" si="1"/>
        <v>625.97402567661004</v>
      </c>
      <c r="F59" s="114">
        <f t="shared" si="3"/>
        <v>665.49</v>
      </c>
      <c r="G59" s="114">
        <f t="shared" si="2"/>
        <v>9682.7742759914345</v>
      </c>
    </row>
    <row r="60" spans="1:7" x14ac:dyDescent="0.25">
      <c r="A60" s="113">
        <f t="shared" si="4"/>
        <v>45200</v>
      </c>
      <c r="B60" s="96">
        <v>46</v>
      </c>
      <c r="C60" s="85">
        <f t="shared" si="5"/>
        <v>9682.7742759914345</v>
      </c>
      <c r="D60" s="114">
        <f t="shared" si="0"/>
        <v>37.119999999999997</v>
      </c>
      <c r="E60" s="114">
        <f t="shared" si="1"/>
        <v>628.37359277503708</v>
      </c>
      <c r="F60" s="114">
        <f t="shared" si="3"/>
        <v>665.49</v>
      </c>
      <c r="G60" s="114">
        <f t="shared" si="2"/>
        <v>9054.4006832163977</v>
      </c>
    </row>
    <row r="61" spans="1:7" x14ac:dyDescent="0.25">
      <c r="A61" s="113">
        <f t="shared" si="4"/>
        <v>45231</v>
      </c>
      <c r="B61" s="96">
        <v>47</v>
      </c>
      <c r="C61" s="85">
        <f t="shared" si="5"/>
        <v>9054.4006832163977</v>
      </c>
      <c r="D61" s="114">
        <f t="shared" si="0"/>
        <v>34.71</v>
      </c>
      <c r="E61" s="114">
        <f t="shared" si="1"/>
        <v>630.78235821400813</v>
      </c>
      <c r="F61" s="114">
        <f t="shared" si="3"/>
        <v>665.49</v>
      </c>
      <c r="G61" s="114">
        <f t="shared" si="2"/>
        <v>8423.6183250023896</v>
      </c>
    </row>
    <row r="62" spans="1:7" x14ac:dyDescent="0.25">
      <c r="A62" s="113">
        <f t="shared" si="4"/>
        <v>45261</v>
      </c>
      <c r="B62" s="96">
        <v>48</v>
      </c>
      <c r="C62" s="85">
        <f t="shared" si="5"/>
        <v>8423.6183250023896</v>
      </c>
      <c r="D62" s="114">
        <f t="shared" si="0"/>
        <v>32.29</v>
      </c>
      <c r="E62" s="114">
        <f t="shared" si="1"/>
        <v>633.20035725382843</v>
      </c>
      <c r="F62" s="114">
        <f t="shared" si="3"/>
        <v>665.49</v>
      </c>
      <c r="G62" s="114">
        <f t="shared" si="2"/>
        <v>7790.4179677485608</v>
      </c>
    </row>
    <row r="63" spans="1:7" x14ac:dyDescent="0.25">
      <c r="A63" s="113">
        <f t="shared" si="4"/>
        <v>45292</v>
      </c>
      <c r="B63" s="96">
        <v>49</v>
      </c>
      <c r="C63" s="85">
        <f t="shared" si="5"/>
        <v>7790.4179677485608</v>
      </c>
      <c r="D63" s="114">
        <f t="shared" si="0"/>
        <v>29.86</v>
      </c>
      <c r="E63" s="114">
        <f t="shared" si="1"/>
        <v>635.62762528996814</v>
      </c>
      <c r="F63" s="114">
        <f t="shared" si="3"/>
        <v>665.49</v>
      </c>
      <c r="G63" s="114">
        <f t="shared" si="2"/>
        <v>7154.7903424585929</v>
      </c>
    </row>
    <row r="64" spans="1:7" x14ac:dyDescent="0.25">
      <c r="A64" s="113">
        <f t="shared" si="4"/>
        <v>45323</v>
      </c>
      <c r="B64" s="96">
        <v>50</v>
      </c>
      <c r="C64" s="85">
        <f t="shared" si="5"/>
        <v>7154.7903424585929</v>
      </c>
      <c r="D64" s="114">
        <f t="shared" si="0"/>
        <v>27.43</v>
      </c>
      <c r="E64" s="114">
        <f t="shared" si="1"/>
        <v>638.06419785357957</v>
      </c>
      <c r="F64" s="114">
        <f t="shared" si="3"/>
        <v>665.49</v>
      </c>
      <c r="G64" s="114">
        <f t="shared" si="2"/>
        <v>6516.7261446050134</v>
      </c>
    </row>
    <row r="65" spans="1:7" x14ac:dyDescent="0.25">
      <c r="A65" s="113">
        <f t="shared" si="4"/>
        <v>45352</v>
      </c>
      <c r="B65" s="96">
        <v>51</v>
      </c>
      <c r="C65" s="85">
        <f t="shared" si="5"/>
        <v>6516.7261446050134</v>
      </c>
      <c r="D65" s="114">
        <f t="shared" si="0"/>
        <v>24.98</v>
      </c>
      <c r="E65" s="114">
        <f t="shared" si="1"/>
        <v>640.51011061201837</v>
      </c>
      <c r="F65" s="114">
        <f t="shared" si="3"/>
        <v>665.49</v>
      </c>
      <c r="G65" s="114">
        <f t="shared" si="2"/>
        <v>5876.2160339929951</v>
      </c>
    </row>
    <row r="66" spans="1:7" x14ac:dyDescent="0.25">
      <c r="A66" s="113">
        <f t="shared" si="4"/>
        <v>45383</v>
      </c>
      <c r="B66" s="96">
        <v>52</v>
      </c>
      <c r="C66" s="85">
        <f t="shared" si="5"/>
        <v>5876.2160339929951</v>
      </c>
      <c r="D66" s="114">
        <f t="shared" si="0"/>
        <v>22.53</v>
      </c>
      <c r="E66" s="114">
        <f t="shared" si="1"/>
        <v>642.96539936936449</v>
      </c>
      <c r="F66" s="114">
        <f t="shared" si="3"/>
        <v>665.49</v>
      </c>
      <c r="G66" s="114">
        <f t="shared" si="2"/>
        <v>5233.2506346236305</v>
      </c>
    </row>
    <row r="67" spans="1:7" x14ac:dyDescent="0.25">
      <c r="A67" s="113">
        <f t="shared" si="4"/>
        <v>45413</v>
      </c>
      <c r="B67" s="96">
        <v>53</v>
      </c>
      <c r="C67" s="85">
        <f t="shared" si="5"/>
        <v>5233.2506346236305</v>
      </c>
      <c r="D67" s="114">
        <f t="shared" si="0"/>
        <v>20.059999999999999</v>
      </c>
      <c r="E67" s="114">
        <f t="shared" si="1"/>
        <v>645.43010006694703</v>
      </c>
      <c r="F67" s="114">
        <f t="shared" si="3"/>
        <v>665.49</v>
      </c>
      <c r="G67" s="114">
        <f t="shared" si="2"/>
        <v>4587.8205345566839</v>
      </c>
    </row>
    <row r="68" spans="1:7" x14ac:dyDescent="0.25">
      <c r="A68" s="113">
        <f t="shared" si="4"/>
        <v>45444</v>
      </c>
      <c r="B68" s="96">
        <v>54</v>
      </c>
      <c r="C68" s="85">
        <f t="shared" si="5"/>
        <v>4587.8205345566839</v>
      </c>
      <c r="D68" s="114">
        <f t="shared" si="0"/>
        <v>17.59</v>
      </c>
      <c r="E68" s="114">
        <f t="shared" si="1"/>
        <v>647.90424878387023</v>
      </c>
      <c r="F68" s="114">
        <f t="shared" si="3"/>
        <v>665.49</v>
      </c>
      <c r="G68" s="114">
        <f t="shared" si="2"/>
        <v>3939.9162857728138</v>
      </c>
    </row>
    <row r="69" spans="1:7" x14ac:dyDescent="0.25">
      <c r="A69" s="113">
        <f t="shared" si="4"/>
        <v>45474</v>
      </c>
      <c r="B69" s="96">
        <v>55</v>
      </c>
      <c r="C69" s="85">
        <f t="shared" si="5"/>
        <v>3939.9162857728138</v>
      </c>
      <c r="D69" s="114">
        <f t="shared" si="0"/>
        <v>15.1</v>
      </c>
      <c r="E69" s="114">
        <f t="shared" si="1"/>
        <v>650.38788173754187</v>
      </c>
      <c r="F69" s="114">
        <f t="shared" si="3"/>
        <v>665.49</v>
      </c>
      <c r="G69" s="114">
        <f t="shared" si="2"/>
        <v>3289.5284040352717</v>
      </c>
    </row>
    <row r="70" spans="1:7" x14ac:dyDescent="0.25">
      <c r="A70" s="113">
        <f t="shared" si="4"/>
        <v>45505</v>
      </c>
      <c r="B70" s="96">
        <v>56</v>
      </c>
      <c r="C70" s="85">
        <f t="shared" si="5"/>
        <v>3289.5284040352717</v>
      </c>
      <c r="D70" s="114">
        <f t="shared" si="0"/>
        <v>12.61</v>
      </c>
      <c r="E70" s="114">
        <f t="shared" si="1"/>
        <v>652.88103528420231</v>
      </c>
      <c r="F70" s="114">
        <f t="shared" si="3"/>
        <v>665.49</v>
      </c>
      <c r="G70" s="114">
        <f t="shared" si="2"/>
        <v>2636.6473687510693</v>
      </c>
    </row>
    <row r="71" spans="1:7" x14ac:dyDescent="0.25">
      <c r="A71" s="113">
        <f t="shared" si="4"/>
        <v>45536</v>
      </c>
      <c r="B71" s="96">
        <v>57</v>
      </c>
      <c r="C71" s="85">
        <f t="shared" si="5"/>
        <v>2636.6473687510693</v>
      </c>
      <c r="D71" s="114">
        <f t="shared" si="0"/>
        <v>10.11</v>
      </c>
      <c r="E71" s="114">
        <f t="shared" si="1"/>
        <v>655.38374591945853</v>
      </c>
      <c r="F71" s="114">
        <f t="shared" si="3"/>
        <v>665.49</v>
      </c>
      <c r="G71" s="114">
        <f t="shared" si="2"/>
        <v>1981.2636228316107</v>
      </c>
    </row>
    <row r="72" spans="1:7" x14ac:dyDescent="0.25">
      <c r="A72" s="113">
        <f t="shared" si="4"/>
        <v>45566</v>
      </c>
      <c r="B72" s="96">
        <v>58</v>
      </c>
      <c r="C72" s="85">
        <f t="shared" si="5"/>
        <v>1981.2636228316107</v>
      </c>
      <c r="D72" s="114">
        <f t="shared" si="0"/>
        <v>7.59</v>
      </c>
      <c r="E72" s="114">
        <f t="shared" si="1"/>
        <v>657.89605027881635</v>
      </c>
      <c r="F72" s="114">
        <f t="shared" si="3"/>
        <v>665.49</v>
      </c>
      <c r="G72" s="114">
        <f t="shared" si="2"/>
        <v>1323.3675725527944</v>
      </c>
    </row>
    <row r="73" spans="1:7" x14ac:dyDescent="0.25">
      <c r="A73" s="113">
        <f t="shared" si="4"/>
        <v>45597</v>
      </c>
      <c r="B73" s="96">
        <v>59</v>
      </c>
      <c r="C73" s="85">
        <f t="shared" si="5"/>
        <v>1323.3675725527944</v>
      </c>
      <c r="D73" s="114">
        <f t="shared" si="0"/>
        <v>5.07</v>
      </c>
      <c r="E73" s="114">
        <f t="shared" si="1"/>
        <v>660.41798513821846</v>
      </c>
      <c r="F73" s="114">
        <f t="shared" si="3"/>
        <v>665.49</v>
      </c>
      <c r="G73" s="114">
        <f t="shared" si="2"/>
        <v>662.94958741457594</v>
      </c>
    </row>
    <row r="74" spans="1:7" x14ac:dyDescent="0.25">
      <c r="A74" s="113">
        <f t="shared" si="4"/>
        <v>45627</v>
      </c>
      <c r="B74" s="96">
        <v>60</v>
      </c>
      <c r="C74" s="85">
        <f>G73</f>
        <v>662.94958741457594</v>
      </c>
      <c r="D74" s="114">
        <f>ROUND(C74*$E$11/12,2)</f>
        <v>2.54</v>
      </c>
      <c r="E74" s="114">
        <f t="shared" si="1"/>
        <v>662.94958741458174</v>
      </c>
      <c r="F74" s="114">
        <f t="shared" si="3"/>
        <v>665.49</v>
      </c>
      <c r="G74" s="115">
        <f>C74-E74</f>
        <v>-5.7980287238024175E-12</v>
      </c>
    </row>
    <row r="75" spans="1:7" x14ac:dyDescent="0.25">
      <c r="A75" s="113"/>
      <c r="B75" s="96"/>
      <c r="C75" s="85"/>
      <c r="D75" s="114"/>
      <c r="E75" s="114"/>
      <c r="F75" s="114"/>
      <c r="G75" s="114"/>
    </row>
    <row r="76" spans="1:7" x14ac:dyDescent="0.25">
      <c r="A76" s="113"/>
      <c r="B76" s="96"/>
      <c r="C76" s="85"/>
      <c r="D76" s="114"/>
      <c r="E76" s="114"/>
      <c r="F76" s="114"/>
      <c r="G76" s="114"/>
    </row>
    <row r="77" spans="1:7" x14ac:dyDescent="0.25">
      <c r="A77" s="113"/>
      <c r="B77" s="96"/>
      <c r="C77" s="85"/>
      <c r="D77" s="114"/>
      <c r="E77" s="114"/>
      <c r="F77" s="114"/>
      <c r="G77" s="114"/>
    </row>
    <row r="78" spans="1:7" x14ac:dyDescent="0.25">
      <c r="A78" s="113"/>
      <c r="B78" s="96"/>
      <c r="C78" s="85"/>
      <c r="D78" s="114"/>
      <c r="E78" s="114"/>
      <c r="F78" s="114"/>
      <c r="G78" s="114"/>
    </row>
    <row r="79" spans="1:7" x14ac:dyDescent="0.25">
      <c r="A79" s="113"/>
      <c r="B79" s="96"/>
      <c r="C79" s="85"/>
      <c r="D79" s="114"/>
      <c r="E79" s="114"/>
      <c r="F79" s="114"/>
      <c r="G79" s="114"/>
    </row>
    <row r="80" spans="1:7" x14ac:dyDescent="0.25">
      <c r="A80" s="113"/>
      <c r="B80" s="96"/>
      <c r="C80" s="85"/>
      <c r="D80" s="114"/>
      <c r="E80" s="114"/>
      <c r="F80" s="114"/>
      <c r="G80" s="114"/>
    </row>
    <row r="81" spans="1:7" x14ac:dyDescent="0.25">
      <c r="A81" s="113"/>
      <c r="B81" s="96"/>
      <c r="C81" s="85"/>
      <c r="D81" s="114"/>
      <c r="E81" s="114"/>
      <c r="F81" s="114"/>
      <c r="G81" s="114"/>
    </row>
    <row r="82" spans="1:7" x14ac:dyDescent="0.25">
      <c r="A82" s="113"/>
      <c r="B82" s="96"/>
      <c r="C82" s="85"/>
      <c r="D82" s="114"/>
      <c r="E82" s="114"/>
      <c r="F82" s="114"/>
      <c r="G82" s="114"/>
    </row>
    <row r="83" spans="1:7" x14ac:dyDescent="0.25">
      <c r="A83" s="113"/>
      <c r="B83" s="96"/>
      <c r="C83" s="85"/>
      <c r="D83" s="114"/>
      <c r="E83" s="114"/>
      <c r="F83" s="114"/>
      <c r="G83" s="114"/>
    </row>
    <row r="84" spans="1:7" x14ac:dyDescent="0.25">
      <c r="A84" s="113"/>
      <c r="B84" s="96"/>
      <c r="C84" s="85"/>
      <c r="D84" s="114"/>
      <c r="E84" s="114"/>
      <c r="F84" s="114"/>
      <c r="G84" s="114"/>
    </row>
    <row r="85" spans="1:7" x14ac:dyDescent="0.25">
      <c r="A85" s="113"/>
      <c r="B85" s="96"/>
      <c r="C85" s="85"/>
      <c r="D85" s="114"/>
      <c r="E85" s="114"/>
      <c r="F85" s="114"/>
      <c r="G85" s="114"/>
    </row>
    <row r="86" spans="1:7" x14ac:dyDescent="0.25">
      <c r="A86" s="113"/>
      <c r="B86" s="96"/>
      <c r="C86" s="85"/>
      <c r="D86" s="114"/>
      <c r="E86" s="114"/>
      <c r="F86" s="114"/>
      <c r="G86" s="114"/>
    </row>
    <row r="87" spans="1:7" x14ac:dyDescent="0.25">
      <c r="A87" s="113"/>
      <c r="B87" s="96"/>
      <c r="C87" s="85"/>
      <c r="D87" s="114"/>
      <c r="E87" s="114"/>
      <c r="F87" s="114"/>
      <c r="G87" s="114"/>
    </row>
    <row r="88" spans="1:7" x14ac:dyDescent="0.25">
      <c r="A88" s="113"/>
      <c r="B88" s="96"/>
      <c r="C88" s="85"/>
      <c r="D88" s="114"/>
      <c r="E88" s="114"/>
      <c r="F88" s="114"/>
      <c r="G88" s="114"/>
    </row>
    <row r="89" spans="1:7" x14ac:dyDescent="0.25">
      <c r="A89" s="113"/>
      <c r="B89" s="96"/>
      <c r="C89" s="85"/>
      <c r="D89" s="114"/>
      <c r="E89" s="114"/>
      <c r="F89" s="114"/>
      <c r="G89" s="114"/>
    </row>
    <row r="90" spans="1:7" x14ac:dyDescent="0.25">
      <c r="A90" s="113"/>
      <c r="B90" s="96"/>
      <c r="C90" s="85"/>
      <c r="D90" s="114"/>
      <c r="E90" s="114"/>
      <c r="F90" s="114"/>
      <c r="G90" s="114"/>
    </row>
    <row r="91" spans="1:7" x14ac:dyDescent="0.25">
      <c r="A91" s="113"/>
      <c r="B91" s="96"/>
      <c r="C91" s="85"/>
      <c r="D91" s="114"/>
      <c r="E91" s="114"/>
      <c r="F91" s="114"/>
      <c r="G91" s="114"/>
    </row>
    <row r="92" spans="1:7" x14ac:dyDescent="0.25">
      <c r="A92" s="113"/>
      <c r="B92" s="96"/>
      <c r="C92" s="85"/>
      <c r="D92" s="114"/>
      <c r="E92" s="114"/>
      <c r="F92" s="114"/>
      <c r="G92" s="114"/>
    </row>
    <row r="93" spans="1:7" x14ac:dyDescent="0.25">
      <c r="A93" s="113"/>
      <c r="B93" s="96"/>
      <c r="C93" s="85"/>
      <c r="D93" s="114"/>
      <c r="E93" s="114"/>
      <c r="F93" s="114"/>
      <c r="G93" s="114"/>
    </row>
    <row r="94" spans="1:7" x14ac:dyDescent="0.25">
      <c r="A94" s="113"/>
      <c r="B94" s="96"/>
      <c r="C94" s="85"/>
      <c r="D94" s="114"/>
      <c r="E94" s="114"/>
      <c r="F94" s="114"/>
      <c r="G94" s="114"/>
    </row>
    <row r="95" spans="1:7" x14ac:dyDescent="0.25">
      <c r="A95" s="113"/>
      <c r="B95" s="96"/>
      <c r="C95" s="85"/>
      <c r="D95" s="114"/>
      <c r="E95" s="114"/>
      <c r="F95" s="114"/>
      <c r="G95" s="114"/>
    </row>
    <row r="96" spans="1:7" x14ac:dyDescent="0.25">
      <c r="A96" s="113"/>
      <c r="B96" s="96"/>
      <c r="C96" s="85"/>
      <c r="D96" s="114"/>
      <c r="E96" s="114"/>
      <c r="F96" s="114"/>
      <c r="G96" s="114"/>
    </row>
    <row r="97" spans="1:7" x14ac:dyDescent="0.25">
      <c r="A97" s="113"/>
      <c r="B97" s="96"/>
      <c r="C97" s="85"/>
      <c r="D97" s="114"/>
      <c r="E97" s="114"/>
      <c r="F97" s="114"/>
      <c r="G97" s="114"/>
    </row>
    <row r="98" spans="1:7" x14ac:dyDescent="0.25">
      <c r="A98" s="113"/>
      <c r="B98" s="96"/>
      <c r="C98" s="85"/>
      <c r="D98" s="114"/>
      <c r="E98" s="114"/>
      <c r="F98" s="114"/>
      <c r="G98" s="114"/>
    </row>
    <row r="99" spans="1:7" x14ac:dyDescent="0.25">
      <c r="A99" s="113"/>
      <c r="B99" s="96"/>
      <c r="C99" s="85"/>
      <c r="D99" s="114"/>
      <c r="E99" s="114"/>
      <c r="F99" s="114"/>
      <c r="G99" s="114"/>
    </row>
    <row r="100" spans="1:7" x14ac:dyDescent="0.25">
      <c r="A100" s="113"/>
      <c r="B100" s="96"/>
      <c r="C100" s="85"/>
      <c r="D100" s="114"/>
      <c r="E100" s="114"/>
      <c r="F100" s="114"/>
      <c r="G100" s="114"/>
    </row>
    <row r="101" spans="1:7" x14ac:dyDescent="0.25">
      <c r="A101" s="113"/>
      <c r="B101" s="96"/>
      <c r="C101" s="85"/>
      <c r="D101" s="114"/>
      <c r="E101" s="114"/>
      <c r="F101" s="114"/>
      <c r="G101" s="114"/>
    </row>
    <row r="102" spans="1:7" x14ac:dyDescent="0.25">
      <c r="A102" s="113"/>
      <c r="B102" s="96"/>
      <c r="C102" s="85"/>
      <c r="D102" s="114"/>
      <c r="E102" s="114"/>
      <c r="F102" s="114"/>
      <c r="G102" s="114"/>
    </row>
    <row r="103" spans="1:7" x14ac:dyDescent="0.25">
      <c r="A103" s="113"/>
      <c r="B103" s="96"/>
      <c r="C103" s="85"/>
      <c r="D103" s="114"/>
      <c r="E103" s="114"/>
      <c r="F103" s="114"/>
      <c r="G103" s="114"/>
    </row>
    <row r="104" spans="1:7" x14ac:dyDescent="0.25">
      <c r="A104" s="113"/>
      <c r="B104" s="96"/>
      <c r="C104" s="85"/>
      <c r="D104" s="114"/>
      <c r="E104" s="114"/>
      <c r="F104" s="114"/>
      <c r="G104" s="114"/>
    </row>
    <row r="105" spans="1:7" x14ac:dyDescent="0.25">
      <c r="A105" s="113"/>
      <c r="B105" s="96"/>
      <c r="C105" s="85"/>
      <c r="D105" s="114"/>
      <c r="E105" s="114"/>
      <c r="F105" s="114"/>
      <c r="G105" s="114"/>
    </row>
    <row r="106" spans="1:7" x14ac:dyDescent="0.25">
      <c r="A106" s="113"/>
      <c r="B106" s="96"/>
      <c r="C106" s="85"/>
      <c r="D106" s="114"/>
      <c r="E106" s="114"/>
      <c r="F106" s="114"/>
      <c r="G106" s="114"/>
    </row>
    <row r="107" spans="1:7" x14ac:dyDescent="0.25">
      <c r="A107" s="113"/>
      <c r="B107" s="96"/>
      <c r="C107" s="85"/>
      <c r="D107" s="114"/>
      <c r="E107" s="114"/>
      <c r="F107" s="114"/>
      <c r="G107" s="114"/>
    </row>
    <row r="108" spans="1:7" x14ac:dyDescent="0.25">
      <c r="A108" s="113"/>
      <c r="B108" s="96"/>
      <c r="C108" s="85"/>
      <c r="D108" s="114"/>
      <c r="E108" s="114"/>
      <c r="F108" s="114"/>
      <c r="G108" s="114"/>
    </row>
    <row r="109" spans="1:7" x14ac:dyDescent="0.25">
      <c r="A109" s="113"/>
      <c r="B109" s="96"/>
      <c r="C109" s="85"/>
      <c r="D109" s="114"/>
      <c r="E109" s="114"/>
      <c r="F109" s="114"/>
      <c r="G109" s="114"/>
    </row>
    <row r="110" spans="1:7" x14ac:dyDescent="0.25">
      <c r="A110" s="113"/>
      <c r="B110" s="96"/>
      <c r="C110" s="85"/>
      <c r="D110" s="114"/>
      <c r="E110" s="114"/>
      <c r="F110" s="114"/>
      <c r="G110" s="114"/>
    </row>
    <row r="111" spans="1:7" x14ac:dyDescent="0.25">
      <c r="A111" s="113"/>
      <c r="B111" s="96"/>
      <c r="C111" s="85"/>
      <c r="D111" s="114"/>
      <c r="E111" s="114"/>
      <c r="F111" s="114"/>
      <c r="G111" s="114"/>
    </row>
    <row r="112" spans="1:7" x14ac:dyDescent="0.25">
      <c r="A112" s="113"/>
      <c r="B112" s="96"/>
      <c r="C112" s="85"/>
      <c r="D112" s="114"/>
      <c r="E112" s="114"/>
      <c r="F112" s="114"/>
      <c r="G112" s="114"/>
    </row>
    <row r="113" spans="1:7" x14ac:dyDescent="0.25">
      <c r="A113" s="113"/>
      <c r="B113" s="96"/>
      <c r="C113" s="85"/>
      <c r="D113" s="114"/>
      <c r="E113" s="114"/>
      <c r="F113" s="114"/>
      <c r="G113" s="114"/>
    </row>
    <row r="114" spans="1:7" x14ac:dyDescent="0.25">
      <c r="A114" s="113"/>
      <c r="B114" s="96"/>
      <c r="C114" s="85"/>
      <c r="D114" s="114"/>
      <c r="E114" s="114"/>
      <c r="F114" s="114"/>
      <c r="G114" s="114"/>
    </row>
    <row r="115" spans="1:7" x14ac:dyDescent="0.25">
      <c r="A115" s="113"/>
      <c r="B115" s="96"/>
      <c r="C115" s="85"/>
      <c r="D115" s="114"/>
      <c r="E115" s="114"/>
      <c r="F115" s="114"/>
      <c r="G115" s="114"/>
    </row>
    <row r="116" spans="1:7" x14ac:dyDescent="0.25">
      <c r="A116" s="113"/>
      <c r="B116" s="96"/>
      <c r="C116" s="85"/>
      <c r="D116" s="114"/>
      <c r="E116" s="114"/>
      <c r="F116" s="114"/>
      <c r="G116" s="114"/>
    </row>
    <row r="117" spans="1:7" x14ac:dyDescent="0.25">
      <c r="A117" s="113"/>
      <c r="B117" s="96"/>
      <c r="C117" s="85"/>
      <c r="D117" s="114"/>
      <c r="E117" s="114"/>
      <c r="F117" s="114"/>
      <c r="G117" s="114"/>
    </row>
    <row r="118" spans="1:7" x14ac:dyDescent="0.25">
      <c r="A118" s="113"/>
      <c r="B118" s="96"/>
      <c r="C118" s="85"/>
      <c r="D118" s="114"/>
      <c r="E118" s="114"/>
      <c r="F118" s="114"/>
      <c r="G118" s="114"/>
    </row>
    <row r="119" spans="1:7" x14ac:dyDescent="0.25">
      <c r="A119" s="113"/>
      <c r="B119" s="96"/>
      <c r="C119" s="85"/>
      <c r="D119" s="114"/>
      <c r="E119" s="114"/>
      <c r="F119" s="114"/>
      <c r="G119" s="114"/>
    </row>
    <row r="120" spans="1:7" x14ac:dyDescent="0.25">
      <c r="A120" s="113"/>
      <c r="B120" s="96"/>
      <c r="C120" s="85"/>
      <c r="D120" s="114"/>
      <c r="E120" s="114"/>
      <c r="F120" s="114"/>
      <c r="G120" s="114"/>
    </row>
    <row r="121" spans="1:7" x14ac:dyDescent="0.25">
      <c r="A121" s="113"/>
      <c r="B121" s="96"/>
      <c r="C121" s="85"/>
      <c r="D121" s="114"/>
      <c r="E121" s="114"/>
      <c r="F121" s="114"/>
      <c r="G121" s="114"/>
    </row>
    <row r="122" spans="1:7" x14ac:dyDescent="0.25">
      <c r="A122" s="113"/>
      <c r="B122" s="96"/>
      <c r="C122" s="85"/>
      <c r="D122" s="114"/>
      <c r="E122" s="114"/>
      <c r="F122" s="114"/>
      <c r="G122" s="114"/>
    </row>
    <row r="123" spans="1:7" x14ac:dyDescent="0.25">
      <c r="A123" s="113"/>
      <c r="B123" s="96"/>
      <c r="C123" s="85"/>
      <c r="D123" s="114"/>
      <c r="E123" s="114"/>
      <c r="F123" s="114"/>
      <c r="G123" s="114"/>
    </row>
    <row r="124" spans="1:7" x14ac:dyDescent="0.25">
      <c r="A124" s="113"/>
      <c r="B124" s="96"/>
      <c r="C124" s="85"/>
      <c r="D124" s="114"/>
      <c r="E124" s="114"/>
      <c r="F124" s="114"/>
      <c r="G124" s="114"/>
    </row>
    <row r="125" spans="1:7" x14ac:dyDescent="0.25">
      <c r="A125" s="113"/>
      <c r="B125" s="96"/>
      <c r="C125" s="85"/>
      <c r="D125" s="114"/>
      <c r="E125" s="114"/>
      <c r="F125" s="114"/>
      <c r="G125" s="114"/>
    </row>
    <row r="126" spans="1:7" x14ac:dyDescent="0.25">
      <c r="A126" s="113"/>
      <c r="B126" s="96"/>
      <c r="C126" s="85"/>
      <c r="D126" s="114"/>
      <c r="E126" s="114"/>
      <c r="F126" s="114"/>
      <c r="G126" s="114"/>
    </row>
    <row r="127" spans="1:7" x14ac:dyDescent="0.25">
      <c r="A127" s="113"/>
      <c r="B127" s="96"/>
      <c r="C127" s="85"/>
      <c r="D127" s="114"/>
      <c r="E127" s="114"/>
      <c r="F127" s="114"/>
      <c r="G127" s="114"/>
    </row>
    <row r="128" spans="1:7" x14ac:dyDescent="0.25">
      <c r="A128" s="113"/>
      <c r="B128" s="96"/>
      <c r="C128" s="85"/>
      <c r="D128" s="114"/>
      <c r="E128" s="114"/>
      <c r="F128" s="114"/>
      <c r="G128" s="114"/>
    </row>
    <row r="129" spans="1:7" x14ac:dyDescent="0.25">
      <c r="A129" s="113"/>
      <c r="B129" s="96"/>
      <c r="C129" s="85"/>
      <c r="D129" s="114"/>
      <c r="E129" s="114"/>
      <c r="F129" s="114"/>
      <c r="G129" s="114"/>
    </row>
    <row r="130" spans="1:7" x14ac:dyDescent="0.25">
      <c r="A130" s="113"/>
      <c r="B130" s="96"/>
      <c r="C130" s="85"/>
      <c r="D130" s="114"/>
      <c r="E130" s="114"/>
      <c r="F130" s="114"/>
      <c r="G130" s="114"/>
    </row>
    <row r="131" spans="1:7" x14ac:dyDescent="0.25">
      <c r="A131" s="113"/>
      <c r="B131" s="96"/>
      <c r="C131" s="85"/>
      <c r="D131" s="114"/>
      <c r="E131" s="114"/>
      <c r="F131" s="114"/>
      <c r="G131" s="114"/>
    </row>
    <row r="132" spans="1:7" x14ac:dyDescent="0.25">
      <c r="A132" s="113"/>
      <c r="B132" s="96"/>
      <c r="C132" s="85"/>
      <c r="D132" s="114"/>
      <c r="E132" s="114"/>
      <c r="F132" s="114"/>
      <c r="G132" s="114"/>
    </row>
    <row r="133" spans="1:7" x14ac:dyDescent="0.25">
      <c r="A133" s="113"/>
      <c r="B133" s="96"/>
      <c r="C133" s="85"/>
      <c r="D133" s="114"/>
      <c r="E133" s="114"/>
      <c r="F133" s="114"/>
      <c r="G133" s="114"/>
    </row>
    <row r="134" spans="1:7" x14ac:dyDescent="0.25">
      <c r="A134" s="113"/>
      <c r="B134" s="96"/>
      <c r="C134" s="85"/>
      <c r="D134" s="114"/>
      <c r="E134" s="114"/>
      <c r="F134" s="114"/>
      <c r="G134" s="1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Kontrollitud xmlns="9b75d5ef-9f4b-4445-abe8-84a77c292844">Kontrollimata</Kontrollitu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1DA7DF3856F8439F509C6DE8795A43" ma:contentTypeVersion="1" ma:contentTypeDescription="Loo uus dokument" ma:contentTypeScope="" ma:versionID="f9186f1e860b63484ff8a703331670e3">
  <xsd:schema xmlns:xsd="http://www.w3.org/2001/XMLSchema" xmlns:p="http://schemas.microsoft.com/office/2006/metadata/properties" xmlns:ns2="9b75d5ef-9f4b-4445-abe8-84a77c292844" targetNamespace="http://schemas.microsoft.com/office/2006/metadata/properties" ma:root="true" ma:fieldsID="9ad61f2c16ca37057969804c7e57f648" ns2:_="">
    <xsd:import namespace="9b75d5ef-9f4b-4445-abe8-84a77c292844"/>
    <xsd:element name="properties">
      <xsd:complexType>
        <xsd:sequence>
          <xsd:element name="documentManagement">
            <xsd:complexType>
              <xsd:all>
                <xsd:element ref="ns2:Kontrollitu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b75d5ef-9f4b-4445-abe8-84a77c292844" elementFormDefault="qualified">
    <xsd:import namespace="http://schemas.microsoft.com/office/2006/documentManagement/types"/>
    <xsd:element name="Kontrollitud" ma:index="8" nillable="true" ma:displayName="Kontrollitud" ma:default="Kontrollimata" ma:format="Dropdown" ma:internalName="Kontrollitud">
      <xsd:simpleType>
        <xsd:restriction base="dms:Choice">
          <xsd:enumeration value="Kontrollimata"/>
          <xsd:enumeration value="Vajab parandamist"/>
          <xsd:enumeration value="Korras"/>
          <xsd:enumeration value="Välja saade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 ma:readOnly="tru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1A83B65-561B-4064-902D-7F25125357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F27AF7-96C8-468D-BDEC-BF4FBC6A3E8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38F547D-9915-4F5A-BD97-BDC8400A4E2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d5ef-9f4b-4445-abe8-84a77c29284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2D7456-3713-4854-A237-E2FFDF320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d5ef-9f4b-4445-abe8-84a77c29284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3</vt:lpstr>
      <vt:lpstr>Annuiteetgraafik (Lisa 6.2)</vt:lpstr>
    </vt:vector>
  </TitlesOfParts>
  <Company>Riigi Kinnisvara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MargitD</dc:creator>
  <cp:lastModifiedBy>Anu Irval</cp:lastModifiedBy>
  <cp:lastPrinted>2016-08-10T10:22:19Z</cp:lastPrinted>
  <dcterms:created xsi:type="dcterms:W3CDTF">2009-11-20T06:24:07Z</dcterms:created>
  <dcterms:modified xsi:type="dcterms:W3CDTF">2019-09-13T13:22:04Z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ContentTypeId">
    <vt:lpwstr>0x010100631DA7DF3856F8439F509C6DE8795A43</vt:lpwstr>
  </property>
</Properties>
</file>