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.marima\AppData\Local\Microsoft\Windows\INetCache\Content.Outlook\HSP80KOZ\"/>
    </mc:Choice>
  </mc:AlternateContent>
  <xr:revisionPtr revIDLastSave="0" documentId="13_ncr:1_{EF48A972-CD2D-4986-B1AD-DE73ABECEFE9}" xr6:coauthVersionLast="47" xr6:coauthVersionMax="47" xr10:uidLastSave="{00000000-0000-0000-0000-000000000000}"/>
  <bookViews>
    <workbookView xWindow="-120" yWindow="-120" windowWidth="29040" windowHeight="17640" xr2:uid="{4D1749CD-7348-40E3-9063-2FA36ECE44CB}"/>
  </bookViews>
  <sheets>
    <sheet name="aruanne" sheetId="1" r:id="rId1"/>
    <sheet name="vordlus" sheetId="2" r:id="rId2"/>
    <sheet name="lisa1" sheetId="4" r:id="rId3"/>
  </sheets>
  <definedNames>
    <definedName name="_xlnm._FilterDatabase" localSheetId="1" hidden="1">vordlus!$A$4:$F$11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L5" i="1"/>
  <c r="D8" i="1"/>
  <c r="D6" i="1" l="1"/>
  <c r="E10" i="1"/>
  <c r="D7" i="1"/>
  <c r="E6" i="1"/>
  <c r="C4" i="1" l="1"/>
  <c r="K5" i="1"/>
  <c r="N5" i="1"/>
  <c r="G5" i="1" l="1"/>
  <c r="O5" i="1" s="1"/>
  <c r="D4" i="1"/>
  <c r="F4" i="1"/>
  <c r="M5" i="1"/>
  <c r="G4" i="1" l="1"/>
  <c r="C3" i="2"/>
  <c r="G6" i="1" l="1"/>
  <c r="F9" i="1" l="1"/>
  <c r="C36" i="4" l="1"/>
  <c r="N10" i="1"/>
  <c r="M10" i="1"/>
  <c r="F11" i="1" l="1"/>
  <c r="N8" i="1" l="1"/>
  <c r="M8" i="1"/>
  <c r="K8" i="1"/>
  <c r="N7" i="1"/>
  <c r="M7" i="1"/>
  <c r="K7" i="1"/>
  <c r="M6" i="1"/>
  <c r="K6" i="1"/>
  <c r="B36" i="4" l="1"/>
  <c r="B35" i="4"/>
  <c r="B37" i="4" l="1"/>
  <c r="C35" i="4" l="1"/>
  <c r="D9" i="2" l="1"/>
  <c r="D7" i="2" s="1"/>
  <c r="E8" i="2"/>
  <c r="D5" i="2"/>
  <c r="E10" i="2"/>
  <c r="E6" i="2"/>
  <c r="N9" i="1"/>
  <c r="E9" i="1"/>
  <c r="L6" i="1"/>
  <c r="E11" i="1" l="1"/>
  <c r="N6" i="1"/>
  <c r="G7" i="1"/>
  <c r="O7" i="1" s="1"/>
  <c r="L7" i="1"/>
  <c r="G8" i="1"/>
  <c r="L8" i="1"/>
  <c r="M9" i="1"/>
  <c r="E5" i="2"/>
  <c r="O6" i="1"/>
  <c r="C37" i="4"/>
  <c r="E7" i="2"/>
  <c r="E9" i="2"/>
  <c r="O8" i="1" l="1"/>
  <c r="D3" i="2" l="1"/>
  <c r="E3" i="2" l="1"/>
</calcChain>
</file>

<file path=xl/sharedStrings.xml><?xml version="1.0" encoding="utf-8"?>
<sst xmlns="http://schemas.openxmlformats.org/spreadsheetml/2006/main" count="81" uniqueCount="68">
  <si>
    <t>eurodes</t>
  </si>
  <si>
    <t>Algne eelarve</t>
  </si>
  <si>
    <t>Lõplik eelarve</t>
  </si>
  <si>
    <t>Täitmine miinus lõplik eelarve</t>
  </si>
  <si>
    <t>Saadud toetused</t>
  </si>
  <si>
    <t>sh piirmääraga vahendid</t>
  </si>
  <si>
    <t>KULUD</t>
  </si>
  <si>
    <t>KORRIGEERIMISED</t>
  </si>
  <si>
    <t>Kontroll</t>
  </si>
  <si>
    <t>saldoandmik</t>
  </si>
  <si>
    <t>TULUD</t>
  </si>
  <si>
    <t>Intressikulu eraldistelt</t>
  </si>
  <si>
    <t>Investeeringud</t>
  </si>
  <si>
    <t xml:space="preserve">Lisa </t>
  </si>
  <si>
    <t>Eelarve täitmise ja raamatupidamisaruannete võrdlus</t>
  </si>
  <si>
    <t>Kirje</t>
  </si>
  <si>
    <t>Selgitus</t>
  </si>
  <si>
    <t>Tegevustulud</t>
  </si>
  <si>
    <t>Finantstulud</t>
  </si>
  <si>
    <t>Finantskulud</t>
  </si>
  <si>
    <t>Õiguskantsler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</si>
  <si>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</si>
  <si>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</si>
  <si>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</si>
  <si>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</si>
  <si>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</si>
  <si>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</si>
  <si>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</si>
  <si>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</si>
  <si>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</si>
  <si>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</si>
  <si>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</si>
  <si>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</si>
  <si>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</si>
  <si>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</si>
  <si>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</si>
  <si>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</si>
  <si>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</si>
  <si>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</si>
  <si>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</si>
  <si>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Käibemaksukulu tegevuskuludelt</t>
  </si>
  <si>
    <t>tuhandetes eurodes</t>
  </si>
  <si>
    <t>Eelarves kavandatud välistoetuste kaasrahastamine</t>
  </si>
  <si>
    <t>Tegelik välistoetuste kaasrahastamine</t>
  </si>
  <si>
    <t>sh käibemaks</t>
  </si>
  <si>
    <t>Tegevuskulud, v.a käibemaksukulu</t>
  </si>
  <si>
    <t>ÕIGUSKANTSLERI KANTSELEI</t>
  </si>
  <si>
    <t>Kulud, investeeringud</t>
  </si>
  <si>
    <t xml:space="preserve">   sh piirmääraga vahendid</t>
  </si>
  <si>
    <t xml:space="preserve">   sh käibemaks</t>
  </si>
  <si>
    <t>Muudatused riigieelarve seaduse muutmise seaduse alusel alates 01.07.2023</t>
  </si>
  <si>
    <t>Muudatused riigieelarve seaduse muutmise seaduse alusel detsembris 2023</t>
  </si>
  <si>
    <t>Muudatused Vabariigi Valitsuse korralduste alusel</t>
  </si>
  <si>
    <t>Ümber jaotatatud tulust sõltuvate vahendite jäägid alates 01.07.2023</t>
  </si>
  <si>
    <t>Tegelikud muud tuludest sõltuvad kulud</t>
  </si>
  <si>
    <t>Taastuvenergia statistiliste ühikute eelarve ümberjaotamine</t>
  </si>
  <si>
    <t>Omandireformi reservfondi vahendite ümberjaotamine</t>
  </si>
  <si>
    <t>Sihtotstarbeliste vahendite reservi ümberjaotamine</t>
  </si>
  <si>
    <t xml:space="preserve">Vabariigi Valitsuse reservfondi vahendite ümberjaotamine </t>
  </si>
  <si>
    <t>Ümber jaotatatud 2022. aastast üle toodud piirmääraga vahendite jäägid alates 01.07.2023 (v.a reservid)</t>
  </si>
  <si>
    <t>Eraldiste moodustamise ja intressikulu</t>
  </si>
  <si>
    <t>Vahe 2023</t>
  </si>
  <si>
    <t>Fond 40</t>
  </si>
  <si>
    <t>2024. aasta riigieelarve täitmise arunne</t>
  </si>
  <si>
    <t>Täitmine 2024</t>
  </si>
  <si>
    <t>Täitmine 2023</t>
  </si>
  <si>
    <t>RE aruanne 2024</t>
  </si>
  <si>
    <t>Raamatupidamisandmed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</si>
</sst>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3" fontId="2" fillId="0" borderId="1" xfId="0" applyNumberFormat="1" applyFont="1" applyBorder="1" applyAlignment="1">
      <alignment horizontal="center" wrapText="1"/>
    </xf>
    <xf numFmtId="3" fontId="6" fillId="0" borderId="1" xfId="2" applyNumberFormat="1" applyFont="1" applyBorder="1" applyAlignment="1" applyProtection="1">
      <alignment horizontal="right"/>
      <protection locked="0"/>
    </xf>
    <xf numFmtId="3" fontId="6" fillId="0" borderId="1" xfId="1" applyNumberFormat="1" applyFont="1" applyBorder="1" applyAlignment="1" applyProtection="1">
      <alignment horizontal="right"/>
      <protection locked="0"/>
    </xf>
    <xf numFmtId="3" fontId="6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 applyProtection="1">
      <alignment horizontal="right"/>
      <protection locked="0"/>
    </xf>
    <xf numFmtId="3" fontId="4" fillId="2" borderId="1" xfId="0" applyNumberFormat="1" applyFont="1" applyFill="1" applyBorder="1" applyAlignment="1">
      <alignment horizontal="right"/>
    </xf>
    <xf numFmtId="0" fontId="9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0" fillId="0" borderId="0" xfId="0" applyNumberFormat="1" applyAlignment="1">
      <alignment wrapText="1"/>
    </xf>
    <xf numFmtId="4" fontId="0" fillId="0" borderId="0" xfId="0" applyNumberFormat="1"/>
    <xf numFmtId="0" fontId="9" fillId="2" borderId="1" xfId="0" applyFont="1" applyFill="1" applyBorder="1" applyAlignment="1">
      <alignment vertical="top"/>
    </xf>
    <xf numFmtId="0" fontId="10" fillId="0" borderId="0" xfId="0" applyFont="1"/>
    <xf numFmtId="0" fontId="9" fillId="3" borderId="1" xfId="0" applyFont="1" applyFill="1" applyBorder="1" applyAlignment="1">
      <alignment vertical="top"/>
    </xf>
    <xf numFmtId="3" fontId="10" fillId="3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0" fontId="10" fillId="0" borderId="1" xfId="0" applyFont="1" applyBorder="1"/>
    <xf numFmtId="4" fontId="7" fillId="0" borderId="0" xfId="0" quotePrefix="1" applyNumberFormat="1" applyFont="1"/>
    <xf numFmtId="0" fontId="9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3" fontId="10" fillId="0" borderId="0" xfId="0" applyNumberFormat="1" applyFont="1"/>
    <xf numFmtId="0" fontId="12" fillId="0" borderId="0" xfId="0" applyFont="1"/>
    <xf numFmtId="4" fontId="0" fillId="0" borderId="0" xfId="0" applyNumberFormat="1" applyAlignment="1">
      <alignment horizontal="right"/>
    </xf>
    <xf numFmtId="3" fontId="5" fillId="0" borderId="1" xfId="2" applyNumberFormat="1" applyFont="1" applyBorder="1" applyAlignment="1" applyProtection="1">
      <alignment horizontal="right"/>
      <protection locked="0"/>
    </xf>
    <xf numFmtId="3" fontId="4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9" fillId="2" borderId="1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/>
    <xf numFmtId="4" fontId="7" fillId="0" borderId="0" xfId="0" applyNumberFormat="1" applyFont="1" applyFill="1" applyAlignment="1">
      <alignment horizontal="right"/>
    </xf>
    <xf numFmtId="3" fontId="11" fillId="0" borderId="1" xfId="0" applyNumberFormat="1" applyFont="1" applyBorder="1" applyAlignment="1"/>
    <xf numFmtId="3" fontId="12" fillId="0" borderId="1" xfId="0" applyNumberFormat="1" applyFont="1" applyBorder="1" applyAlignment="1"/>
    <xf numFmtId="0" fontId="11" fillId="0" borderId="1" xfId="0" applyFont="1" applyBorder="1" applyAlignment="1">
      <alignment horizontal="left"/>
    </xf>
    <xf numFmtId="0" fontId="12" fillId="0" borderId="0" xfId="0" applyFont="1" applyAlignment="1"/>
    <xf numFmtId="0" fontId="11" fillId="0" borderId="1" xfId="2" applyFont="1" applyBorder="1" applyAlignment="1" applyProtection="1">
      <alignment horizontal="left"/>
      <protection locked="0"/>
    </xf>
    <xf numFmtId="0" fontId="11" fillId="0" borderId="2" xfId="2" applyFont="1" applyBorder="1" applyAlignment="1" applyProtection="1">
      <alignment horizontal="left"/>
      <protection locked="0"/>
    </xf>
    <xf numFmtId="0" fontId="12" fillId="0" borderId="2" xfId="2" applyFont="1" applyBorder="1" applyAlignment="1" applyProtection="1">
      <alignment horizontal="left"/>
      <protection locked="0"/>
    </xf>
    <xf numFmtId="0" fontId="11" fillId="0" borderId="2" xfId="1" applyFont="1" applyBorder="1" applyAlignment="1" applyProtection="1">
      <alignment horizontal="left"/>
      <protection locked="0"/>
    </xf>
    <xf numFmtId="0" fontId="12" fillId="2" borderId="1" xfId="0" applyFont="1" applyFill="1" applyBorder="1" applyAlignment="1">
      <alignment horizontal="center"/>
    </xf>
    <xf numFmtId="43" fontId="1" fillId="0" borderId="0" xfId="6" applyFont="1"/>
    <xf numFmtId="0" fontId="0" fillId="0" borderId="0" xfId="0" applyFont="1"/>
    <xf numFmtId="164" fontId="0" fillId="0" borderId="0" xfId="0" applyNumberFormat="1"/>
    <xf numFmtId="4" fontId="9" fillId="2" borderId="1" xfId="0" applyNumberFormat="1" applyFont="1" applyFill="1" applyBorder="1" applyAlignment="1">
      <alignment vertical="top"/>
    </xf>
    <xf numFmtId="0" fontId="11" fillId="0" borderId="0" xfId="0" applyFont="1" applyAlignment="1"/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/>
    <xf numFmtId="3" fontId="0" fillId="0" borderId="0" xfId="0" applyNumberFormat="1" applyAlignment="1"/>
    <xf numFmtId="3" fontId="4" fillId="0" borderId="0" xfId="0" applyNumberFormat="1" applyFont="1" applyAlignment="1"/>
    <xf numFmtId="0" fontId="2" fillId="0" borderId="1" xfId="2" applyFont="1" applyBorder="1" applyAlignment="1" applyProtection="1">
      <alignment horizontal="left"/>
      <protection locked="0"/>
    </xf>
    <xf numFmtId="0" fontId="4" fillId="0" borderId="1" xfId="2" applyFont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2" fillId="0" borderId="1" xfId="2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/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O12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7.42578125" style="50" customWidth="1"/>
    <col min="2" max="2" width="53.42578125" style="50" customWidth="1"/>
    <col min="3" max="3" width="14.28515625" style="52" bestFit="1" customWidth="1"/>
    <col min="4" max="4" width="15" style="52" bestFit="1" customWidth="1"/>
    <col min="5" max="5" width="16.7109375" style="52" customWidth="1"/>
    <col min="6" max="6" width="16.140625" style="52" customWidth="1"/>
    <col min="7" max="7" width="21.7109375" style="52" bestFit="1" customWidth="1"/>
    <col min="8" max="8" width="9.7109375" style="29" customWidth="1"/>
    <col min="9" max="9" width="13.28515625" style="29" customWidth="1"/>
    <col min="10" max="10" width="44.5703125" style="38" customWidth="1"/>
    <col min="11" max="11" width="13.42578125" style="25" bestFit="1" customWidth="1"/>
    <col min="12" max="12" width="13.42578125" style="25" customWidth="1"/>
    <col min="13" max="13" width="13" style="25" customWidth="1"/>
    <col min="14" max="14" width="13.5703125" style="25" customWidth="1"/>
    <col min="15" max="15" width="13.7109375" style="25" customWidth="1"/>
  </cols>
  <sheetData>
    <row r="1" spans="1:15" ht="15.75" x14ac:dyDescent="0.25">
      <c r="A1" s="49" t="s">
        <v>63</v>
      </c>
      <c r="C1" s="51"/>
      <c r="G1" s="53"/>
      <c r="J1" s="48" t="s">
        <v>63</v>
      </c>
    </row>
    <row r="2" spans="1:15" ht="15.75" x14ac:dyDescent="0.25">
      <c r="A2" s="50" t="s">
        <v>0</v>
      </c>
      <c r="C2" s="51"/>
      <c r="G2" s="53"/>
      <c r="J2" s="38" t="s">
        <v>41</v>
      </c>
    </row>
    <row r="3" spans="1:15" ht="31.5" x14ac:dyDescent="0.25">
      <c r="A3" s="60" t="s">
        <v>46</v>
      </c>
      <c r="B3" s="61"/>
      <c r="C3" s="2" t="s">
        <v>1</v>
      </c>
      <c r="D3" s="2" t="s">
        <v>2</v>
      </c>
      <c r="E3" s="2" t="s">
        <v>64</v>
      </c>
      <c r="F3" s="2" t="s">
        <v>65</v>
      </c>
      <c r="G3" s="2" t="s">
        <v>3</v>
      </c>
      <c r="J3" s="37" t="s">
        <v>46</v>
      </c>
      <c r="K3" s="36"/>
      <c r="L3" s="36"/>
      <c r="M3" s="36"/>
      <c r="N3" s="36"/>
      <c r="O3" s="36"/>
    </row>
    <row r="4" spans="1:15" ht="15.75" x14ac:dyDescent="0.25">
      <c r="A4" s="54" t="s">
        <v>10</v>
      </c>
      <c r="B4" s="54"/>
      <c r="C4" s="27">
        <f>C5</f>
        <v>0</v>
      </c>
      <c r="D4" s="27">
        <f t="shared" ref="D4:G4" si="0">D5</f>
        <v>21623</v>
      </c>
      <c r="E4" s="27">
        <v>21623</v>
      </c>
      <c r="F4" s="27">
        <f t="shared" si="0"/>
        <v>4769</v>
      </c>
      <c r="G4" s="27">
        <f t="shared" si="0"/>
        <v>0</v>
      </c>
      <c r="J4" s="39" t="s">
        <v>10</v>
      </c>
      <c r="K4" s="36"/>
      <c r="L4" s="36"/>
      <c r="M4" s="36"/>
      <c r="N4" s="36"/>
      <c r="O4" s="36"/>
    </row>
    <row r="5" spans="1:15" s="45" customFormat="1" ht="15.75" x14ac:dyDescent="0.25">
      <c r="A5" s="55" t="s">
        <v>4</v>
      </c>
      <c r="B5" s="55"/>
      <c r="C5" s="3">
        <v>0</v>
      </c>
      <c r="D5" s="3">
        <v>21623</v>
      </c>
      <c r="E5" s="3">
        <v>21623</v>
      </c>
      <c r="F5" s="3">
        <v>4769</v>
      </c>
      <c r="G5" s="3">
        <f t="shared" ref="G5" si="1">E5-D5</f>
        <v>0</v>
      </c>
      <c r="H5" s="44"/>
      <c r="I5" s="44"/>
      <c r="J5" s="41" t="s">
        <v>4</v>
      </c>
      <c r="K5" s="36">
        <f t="shared" ref="K5" si="2">ROUND(C5/1000,0)</f>
        <v>0</v>
      </c>
      <c r="L5" s="36">
        <f>ROUND(D5/1000,0)</f>
        <v>22</v>
      </c>
      <c r="M5" s="36">
        <f t="shared" ref="M5" si="3">ROUND(E5/1000,0)</f>
        <v>22</v>
      </c>
      <c r="N5" s="36">
        <f t="shared" ref="N5" si="4">ROUND(F5/1000,0)</f>
        <v>5</v>
      </c>
      <c r="O5" s="36">
        <f t="shared" ref="O5" si="5">ROUND(G5/1000,0)</f>
        <v>0</v>
      </c>
    </row>
    <row r="6" spans="1:15" ht="15.75" x14ac:dyDescent="0.25">
      <c r="A6" s="54" t="s">
        <v>6</v>
      </c>
      <c r="B6" s="54"/>
      <c r="C6" s="27">
        <v>-3462546</v>
      </c>
      <c r="D6" s="27">
        <f>C6-187278-21623</f>
        <v>-3671447</v>
      </c>
      <c r="E6" s="27">
        <f>-3387711</f>
        <v>-3387711</v>
      </c>
      <c r="F6" s="27">
        <v>-3264133</v>
      </c>
      <c r="G6" s="27">
        <f>E6-D6</f>
        <v>283736</v>
      </c>
      <c r="J6" s="40" t="s">
        <v>6</v>
      </c>
      <c r="K6" s="35">
        <f t="shared" ref="K6:K8" si="6">ROUND(C6/1000,0)</f>
        <v>-3463</v>
      </c>
      <c r="L6" s="35">
        <f t="shared" ref="L6:L8" si="7">ROUND(D6/1000,0)</f>
        <v>-3671</v>
      </c>
      <c r="M6" s="35">
        <f t="shared" ref="M6:M9" si="8">ROUND(E6/1000,0)</f>
        <v>-3388</v>
      </c>
      <c r="N6" s="35">
        <f t="shared" ref="N6:N9" si="9">ROUND(F6/1000,0)</f>
        <v>-3264</v>
      </c>
      <c r="O6" s="35">
        <f t="shared" ref="O6:O8" si="10">ROUND(G6/1000,0)</f>
        <v>284</v>
      </c>
    </row>
    <row r="7" spans="1:15" ht="15.75" x14ac:dyDescent="0.25">
      <c r="A7" s="56"/>
      <c r="B7" s="55" t="s">
        <v>5</v>
      </c>
      <c r="C7" s="3">
        <v>-3181145</v>
      </c>
      <c r="D7" s="3">
        <f>C7-180173</f>
        <v>-3361318</v>
      </c>
      <c r="E7" s="28">
        <v>-3108628</v>
      </c>
      <c r="F7" s="28">
        <v>-3030095</v>
      </c>
      <c r="G7" s="3">
        <f>E7-D7</f>
        <v>252690</v>
      </c>
      <c r="J7" s="41" t="s">
        <v>48</v>
      </c>
      <c r="K7" s="36">
        <f t="shared" si="6"/>
        <v>-3181</v>
      </c>
      <c r="L7" s="36">
        <f t="shared" si="7"/>
        <v>-3361</v>
      </c>
      <c r="M7" s="36">
        <f t="shared" si="8"/>
        <v>-3109</v>
      </c>
      <c r="N7" s="36">
        <f t="shared" si="9"/>
        <v>-3030</v>
      </c>
      <c r="O7" s="36">
        <f t="shared" si="10"/>
        <v>253</v>
      </c>
    </row>
    <row r="8" spans="1:15" ht="15.75" x14ac:dyDescent="0.25">
      <c r="A8" s="62"/>
      <c r="B8" s="55" t="s">
        <v>44</v>
      </c>
      <c r="C8" s="3">
        <v>-140878</v>
      </c>
      <c r="D8" s="3">
        <f>C8-276.28</f>
        <v>-141154.28</v>
      </c>
      <c r="E8" s="28">
        <v>-107907</v>
      </c>
      <c r="F8" s="28">
        <v>-103622</v>
      </c>
      <c r="G8" s="3">
        <f>E8-D8</f>
        <v>33247.279999999999</v>
      </c>
      <c r="J8" s="41" t="s">
        <v>49</v>
      </c>
      <c r="K8" s="36">
        <f t="shared" si="6"/>
        <v>-141</v>
      </c>
      <c r="L8" s="36">
        <f t="shared" si="7"/>
        <v>-141</v>
      </c>
      <c r="M8" s="36">
        <f t="shared" si="8"/>
        <v>-108</v>
      </c>
      <c r="N8" s="36">
        <f t="shared" si="9"/>
        <v>-104</v>
      </c>
      <c r="O8" s="36">
        <f t="shared" si="10"/>
        <v>33</v>
      </c>
    </row>
    <row r="9" spans="1:15" ht="15.75" x14ac:dyDescent="0.25">
      <c r="A9" s="57" t="s">
        <v>7</v>
      </c>
      <c r="B9" s="57"/>
      <c r="C9" s="27"/>
      <c r="D9" s="27"/>
      <c r="E9" s="27">
        <f>SUM(E10:E10)</f>
        <v>-1876</v>
      </c>
      <c r="F9" s="27">
        <f>SUM(F10:F10)</f>
        <v>-29301</v>
      </c>
      <c r="G9" s="27"/>
      <c r="J9" s="42" t="s">
        <v>7</v>
      </c>
      <c r="K9" s="35"/>
      <c r="L9" s="35"/>
      <c r="M9" s="35">
        <f t="shared" si="8"/>
        <v>-2</v>
      </c>
      <c r="N9" s="35">
        <f t="shared" si="9"/>
        <v>-29</v>
      </c>
      <c r="O9" s="35"/>
    </row>
    <row r="10" spans="1:15" ht="15.75" x14ac:dyDescent="0.25">
      <c r="A10" s="55" t="s">
        <v>60</v>
      </c>
      <c r="B10" s="55"/>
      <c r="C10" s="4"/>
      <c r="D10" s="4"/>
      <c r="E10" s="4">
        <f>-1876</f>
        <v>-1876</v>
      </c>
      <c r="F10" s="4">
        <v>-29301</v>
      </c>
      <c r="G10" s="27"/>
      <c r="J10" s="41" t="s">
        <v>11</v>
      </c>
      <c r="K10" s="36"/>
      <c r="L10" s="36"/>
      <c r="M10" s="36">
        <f t="shared" ref="M10" si="11">ROUND(E10/1000,0)</f>
        <v>-2</v>
      </c>
      <c r="N10" s="36">
        <f t="shared" ref="N10" si="12">ROUND(F10/1000,0)</f>
        <v>-29</v>
      </c>
      <c r="O10" s="36"/>
    </row>
    <row r="11" spans="1:15" ht="15.75" x14ac:dyDescent="0.25">
      <c r="A11" s="58"/>
      <c r="B11" s="59" t="s">
        <v>8</v>
      </c>
      <c r="C11" s="5"/>
      <c r="D11" s="6"/>
      <c r="E11" s="7">
        <f>E4+E6+E9</f>
        <v>-3367964</v>
      </c>
      <c r="F11" s="7">
        <f>F4+F6+F9</f>
        <v>-3288665</v>
      </c>
      <c r="G11" s="8"/>
      <c r="J11" s="43"/>
      <c r="K11" s="36"/>
      <c r="L11" s="36"/>
      <c r="M11" s="36"/>
      <c r="N11" s="36"/>
      <c r="O11" s="36"/>
    </row>
    <row r="12" spans="1:15" ht="15.75" x14ac:dyDescent="0.25">
      <c r="A12" s="58"/>
      <c r="B12" s="59" t="s">
        <v>9</v>
      </c>
      <c r="C12" s="5"/>
      <c r="D12" s="6"/>
      <c r="E12" s="7">
        <v>-3367964</v>
      </c>
      <c r="F12" s="7">
        <v>-3288665</v>
      </c>
      <c r="G12" s="8"/>
      <c r="J12" s="43"/>
      <c r="K12" s="36"/>
      <c r="L12" s="36"/>
      <c r="M12" s="36"/>
      <c r="N12" s="36"/>
      <c r="O12" s="3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sheetPr>
    <pageSetUpPr fitToPage="1"/>
  </sheetPr>
  <dimension ref="A1:J10"/>
  <sheetViews>
    <sheetView workbookViewId="0">
      <selection activeCell="I16" sqref="I16"/>
    </sheetView>
  </sheetViews>
  <sheetFormatPr defaultRowHeight="15" x14ac:dyDescent="0.25"/>
  <cols>
    <col min="1" max="1" width="20.85546875" customWidth="1"/>
    <col min="2" max="2" width="39.140625" customWidth="1"/>
    <col min="3" max="3" width="16.7109375" style="26" bestFit="1" customWidth="1"/>
    <col min="4" max="4" width="16.140625" style="26" bestFit="1" customWidth="1"/>
    <col min="5" max="5" width="15.85546875" style="26" bestFit="1" customWidth="1"/>
    <col min="6" max="6" width="9.140625" style="13"/>
    <col min="8" max="8" width="14.28515625" bestFit="1" customWidth="1"/>
    <col min="9" max="9" width="10.7109375" bestFit="1" customWidth="1"/>
    <col min="10" max="10" width="13.28515625" customWidth="1"/>
  </cols>
  <sheetData>
    <row r="1" spans="1:10" x14ac:dyDescent="0.25">
      <c r="A1" s="9" t="s">
        <v>13</v>
      </c>
      <c r="B1" s="33"/>
      <c r="C1" s="34"/>
      <c r="D1" s="30"/>
      <c r="E1" s="30"/>
      <c r="F1" s="11"/>
    </row>
    <row r="2" spans="1:10" x14ac:dyDescent="0.25">
      <c r="A2" s="9" t="s">
        <v>14</v>
      </c>
      <c r="B2" s="10"/>
      <c r="C2" s="30"/>
      <c r="D2" s="30"/>
      <c r="E2" s="30"/>
      <c r="F2" s="11"/>
    </row>
    <row r="3" spans="1:10" x14ac:dyDescent="0.25">
      <c r="A3" s="9"/>
      <c r="B3" s="10"/>
      <c r="C3" s="31">
        <f>SUBTOTAL(9,C5:C10)</f>
        <v>-3367964</v>
      </c>
      <c r="D3" s="31">
        <f>SUBTOTAL(9,D5:D10)</f>
        <v>-3367964</v>
      </c>
      <c r="E3" s="31">
        <f>SUBTOTAL(9,E5:E10)</f>
        <v>0</v>
      </c>
      <c r="F3" s="11"/>
    </row>
    <row r="4" spans="1:10" ht="25.5" x14ac:dyDescent="0.25">
      <c r="A4" s="14"/>
      <c r="B4" s="14" t="s">
        <v>15</v>
      </c>
      <c r="C4" s="32" t="s">
        <v>67</v>
      </c>
      <c r="D4" s="32" t="s">
        <v>66</v>
      </c>
      <c r="E4" s="32" t="s">
        <v>61</v>
      </c>
      <c r="F4" s="47" t="s">
        <v>16</v>
      </c>
    </row>
    <row r="5" spans="1:10" x14ac:dyDescent="0.25">
      <c r="A5" t="s">
        <v>20</v>
      </c>
      <c r="B5" t="s">
        <v>17</v>
      </c>
      <c r="C5" s="13">
        <v>21623</v>
      </c>
      <c r="D5" s="12">
        <f>aruanne!E4</f>
        <v>21623</v>
      </c>
      <c r="E5" s="12">
        <f t="shared" ref="E5:E10" si="0">C5-D5</f>
        <v>0</v>
      </c>
      <c r="F5" s="13" t="s">
        <v>62</v>
      </c>
      <c r="J5" s="13"/>
    </row>
    <row r="6" spans="1:10" x14ac:dyDescent="0.25">
      <c r="A6" t="s">
        <v>20</v>
      </c>
      <c r="B6" t="s">
        <v>18</v>
      </c>
      <c r="C6" s="13">
        <v>0</v>
      </c>
      <c r="D6" s="12">
        <v>0</v>
      </c>
      <c r="E6" s="12">
        <f t="shared" si="0"/>
        <v>0</v>
      </c>
      <c r="J6" s="13"/>
    </row>
    <row r="7" spans="1:10" x14ac:dyDescent="0.25">
      <c r="A7" t="s">
        <v>20</v>
      </c>
      <c r="B7" t="s">
        <v>45</v>
      </c>
      <c r="C7" s="13">
        <f>-3387711-C9</f>
        <v>-3279804</v>
      </c>
      <c r="D7" s="12">
        <f>aruanne!E6+aruanne!E10-D9</f>
        <v>-3281680</v>
      </c>
      <c r="E7" s="12">
        <f t="shared" si="0"/>
        <v>1876</v>
      </c>
      <c r="J7" s="13"/>
    </row>
    <row r="8" spans="1:10" x14ac:dyDescent="0.25">
      <c r="A8" t="s">
        <v>20</v>
      </c>
      <c r="B8" t="s">
        <v>19</v>
      </c>
      <c r="C8" s="13">
        <v>-1876</v>
      </c>
      <c r="D8" s="12">
        <v>0</v>
      </c>
      <c r="E8" s="12">
        <f t="shared" si="0"/>
        <v>-1876</v>
      </c>
      <c r="J8" s="13"/>
    </row>
    <row r="9" spans="1:10" x14ac:dyDescent="0.25">
      <c r="A9" t="s">
        <v>20</v>
      </c>
      <c r="B9" t="s">
        <v>40</v>
      </c>
      <c r="C9" s="13">
        <v>-107907</v>
      </c>
      <c r="D9" s="12">
        <f>aruanne!E8</f>
        <v>-107907</v>
      </c>
      <c r="E9" s="12">
        <f t="shared" si="0"/>
        <v>0</v>
      </c>
      <c r="J9" s="13"/>
    </row>
    <row r="10" spans="1:10" x14ac:dyDescent="0.25">
      <c r="A10" t="s">
        <v>20</v>
      </c>
      <c r="B10" t="s">
        <v>12</v>
      </c>
      <c r="C10" s="13">
        <v>0</v>
      </c>
      <c r="D10" s="12">
        <v>0</v>
      </c>
      <c r="E10" s="12">
        <f t="shared" si="0"/>
        <v>0</v>
      </c>
      <c r="J10" s="13"/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E37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I42" sqref="I42"/>
    </sheetView>
  </sheetViews>
  <sheetFormatPr defaultRowHeight="15" x14ac:dyDescent="0.25"/>
  <cols>
    <col min="1" max="1" width="58.28515625" customWidth="1"/>
    <col min="5" max="5" width="16.85546875" customWidth="1"/>
  </cols>
  <sheetData>
    <row r="1" spans="1:5" x14ac:dyDescent="0.25">
      <c r="A1" s="9" t="s">
        <v>13</v>
      </c>
      <c r="D1" s="13"/>
    </row>
    <row r="2" spans="1:5" x14ac:dyDescent="0.25">
      <c r="A2" s="9" t="s">
        <v>21</v>
      </c>
      <c r="D2" s="13"/>
    </row>
    <row r="3" spans="1:5" x14ac:dyDescent="0.25">
      <c r="A3" s="15" t="s">
        <v>0</v>
      </c>
      <c r="D3" s="13"/>
    </row>
    <row r="4" spans="1:5" x14ac:dyDescent="0.25">
      <c r="A4" s="9"/>
      <c r="B4" s="10"/>
      <c r="C4" s="10"/>
      <c r="D4" s="13"/>
    </row>
    <row r="5" spans="1:5" x14ac:dyDescent="0.25">
      <c r="A5" s="9"/>
      <c r="B5" s="10">
        <v>4</v>
      </c>
      <c r="C5" s="10">
        <v>4</v>
      </c>
      <c r="D5" s="13"/>
    </row>
    <row r="6" spans="1:5" ht="38.25" x14ac:dyDescent="0.25">
      <c r="A6" s="16"/>
      <c r="B6" s="17" t="s">
        <v>22</v>
      </c>
      <c r="C6" s="17" t="s">
        <v>47</v>
      </c>
      <c r="D6" s="13"/>
    </row>
    <row r="7" spans="1:5" x14ac:dyDescent="0.25">
      <c r="A7" s="18" t="s">
        <v>23</v>
      </c>
      <c r="B7" s="19">
        <v>0</v>
      </c>
      <c r="C7" s="19">
        <v>-3462546</v>
      </c>
      <c r="D7" s="11"/>
      <c r="E7" s="1"/>
    </row>
    <row r="8" spans="1:5" x14ac:dyDescent="0.25">
      <c r="A8" s="18" t="s">
        <v>24</v>
      </c>
      <c r="B8" s="19"/>
      <c r="C8" s="19">
        <v>-187278</v>
      </c>
      <c r="D8" s="11"/>
    </row>
    <row r="9" spans="1:5" x14ac:dyDescent="0.25">
      <c r="A9" s="18" t="s">
        <v>50</v>
      </c>
      <c r="B9" s="19"/>
      <c r="C9" s="19"/>
      <c r="D9" s="11"/>
    </row>
    <row r="10" spans="1:5" x14ac:dyDescent="0.25">
      <c r="A10" s="63" t="s">
        <v>59</v>
      </c>
      <c r="B10" s="19"/>
      <c r="C10" s="19"/>
      <c r="D10" s="11"/>
    </row>
    <row r="11" spans="1:5" x14ac:dyDescent="0.25">
      <c r="A11" s="63" t="s">
        <v>53</v>
      </c>
      <c r="B11" s="19"/>
      <c r="C11" s="19"/>
      <c r="D11" s="11"/>
    </row>
    <row r="12" spans="1:5" x14ac:dyDescent="0.25">
      <c r="A12" s="18" t="s">
        <v>51</v>
      </c>
      <c r="B12" s="19"/>
      <c r="C12" s="19"/>
      <c r="D12" s="11"/>
    </row>
    <row r="13" spans="1:5" x14ac:dyDescent="0.25">
      <c r="A13" s="20" t="s">
        <v>52</v>
      </c>
      <c r="B13" s="19"/>
      <c r="C13" s="19"/>
      <c r="D13" s="11"/>
      <c r="E13" s="29"/>
    </row>
    <row r="14" spans="1:5" x14ac:dyDescent="0.25">
      <c r="A14" s="20" t="s">
        <v>25</v>
      </c>
      <c r="B14" s="19"/>
      <c r="C14" s="19"/>
      <c r="D14" s="11"/>
      <c r="E14" s="46"/>
    </row>
    <row r="15" spans="1:5" x14ac:dyDescent="0.25">
      <c r="A15" s="64" t="s">
        <v>57</v>
      </c>
      <c r="B15" s="19"/>
      <c r="C15" s="19"/>
      <c r="D15" s="11"/>
      <c r="E15" s="46"/>
    </row>
    <row r="16" spans="1:5" x14ac:dyDescent="0.25">
      <c r="A16" s="18" t="s">
        <v>26</v>
      </c>
      <c r="B16" s="19"/>
      <c r="C16" s="19"/>
      <c r="D16" s="11"/>
      <c r="E16" s="1"/>
    </row>
    <row r="17" spans="1:4" x14ac:dyDescent="0.25">
      <c r="A17" s="18" t="s">
        <v>27</v>
      </c>
      <c r="B17" s="19"/>
      <c r="C17" s="19">
        <v>-21623</v>
      </c>
      <c r="D17" s="21"/>
    </row>
    <row r="18" spans="1:4" x14ac:dyDescent="0.25">
      <c r="A18" s="18" t="s">
        <v>42</v>
      </c>
      <c r="B18" s="19"/>
      <c r="C18" s="19"/>
      <c r="D18" s="21"/>
    </row>
    <row r="19" spans="1:4" x14ac:dyDescent="0.25">
      <c r="A19" s="18" t="s">
        <v>43</v>
      </c>
      <c r="B19" s="19"/>
      <c r="C19" s="19"/>
      <c r="D19" s="11"/>
    </row>
    <row r="20" spans="1:4" x14ac:dyDescent="0.25">
      <c r="A20" s="18" t="s">
        <v>28</v>
      </c>
      <c r="B20" s="19"/>
      <c r="C20" s="19"/>
      <c r="D20" s="11"/>
    </row>
    <row r="21" spans="1:4" x14ac:dyDescent="0.25">
      <c r="A21" s="18" t="s">
        <v>29</v>
      </c>
      <c r="B21" s="19"/>
      <c r="C21" s="19"/>
      <c r="D21" s="11"/>
    </row>
    <row r="22" spans="1:4" x14ac:dyDescent="0.25">
      <c r="A22" s="63" t="s">
        <v>30</v>
      </c>
      <c r="B22" s="19"/>
      <c r="C22" s="19"/>
      <c r="D22" s="11"/>
    </row>
    <row r="23" spans="1:4" x14ac:dyDescent="0.25">
      <c r="A23" s="18" t="s">
        <v>31</v>
      </c>
      <c r="B23" s="19"/>
      <c r="C23" s="19"/>
      <c r="D23" s="11"/>
    </row>
    <row r="24" spans="1:4" x14ac:dyDescent="0.25">
      <c r="A24" s="18" t="s">
        <v>32</v>
      </c>
      <c r="B24" s="19"/>
      <c r="C24" s="19"/>
      <c r="D24" s="11"/>
    </row>
    <row r="25" spans="1:4" x14ac:dyDescent="0.25">
      <c r="A25" s="18" t="s">
        <v>33</v>
      </c>
      <c r="B25" s="19"/>
      <c r="C25" s="19"/>
      <c r="D25" s="11"/>
    </row>
    <row r="26" spans="1:4" x14ac:dyDescent="0.25">
      <c r="A26" s="18" t="s">
        <v>54</v>
      </c>
      <c r="B26" s="19"/>
      <c r="C26" s="19"/>
      <c r="D26" s="11"/>
    </row>
    <row r="27" spans="1:4" x14ac:dyDescent="0.25">
      <c r="A27" s="63" t="s">
        <v>55</v>
      </c>
      <c r="B27" s="19"/>
      <c r="C27" s="19"/>
      <c r="D27" s="11"/>
    </row>
    <row r="28" spans="1:4" x14ac:dyDescent="0.25">
      <c r="A28" s="18" t="s">
        <v>34</v>
      </c>
      <c r="B28" s="19"/>
      <c r="C28" s="19"/>
      <c r="D28" s="11"/>
    </row>
    <row r="29" spans="1:4" x14ac:dyDescent="0.25">
      <c r="A29" s="18" t="s">
        <v>35</v>
      </c>
      <c r="B29" s="19"/>
      <c r="C29" s="19"/>
      <c r="D29" s="11"/>
    </row>
    <row r="30" spans="1:4" x14ac:dyDescent="0.25">
      <c r="A30" s="18" t="s">
        <v>36</v>
      </c>
      <c r="B30" s="19"/>
      <c r="C30" s="19"/>
      <c r="D30" s="11"/>
    </row>
    <row r="31" spans="1:4" x14ac:dyDescent="0.25">
      <c r="A31" s="63" t="s">
        <v>58</v>
      </c>
      <c r="B31" s="19"/>
      <c r="C31" s="19"/>
      <c r="D31" s="11"/>
    </row>
    <row r="32" spans="1:4" x14ac:dyDescent="0.25">
      <c r="A32" s="18" t="s">
        <v>37</v>
      </c>
      <c r="B32" s="19"/>
      <c r="C32" s="19"/>
      <c r="D32" s="11"/>
    </row>
    <row r="33" spans="1:4" x14ac:dyDescent="0.25">
      <c r="A33" s="63" t="s">
        <v>56</v>
      </c>
      <c r="B33" s="19"/>
      <c r="C33" s="19"/>
      <c r="D33" s="11"/>
    </row>
    <row r="34" spans="1:4" x14ac:dyDescent="0.25">
      <c r="A34" s="18" t="s">
        <v>38</v>
      </c>
      <c r="B34" s="19"/>
      <c r="C34" s="19"/>
      <c r="D34" s="11"/>
    </row>
    <row r="35" spans="1:4" x14ac:dyDescent="0.25">
      <c r="A35" s="22" t="s">
        <v>39</v>
      </c>
      <c r="B35" s="23">
        <f t="shared" ref="B35:C35" si="0">SUM(B7:B34)</f>
        <v>0</v>
      </c>
      <c r="C35" s="23">
        <f t="shared" si="0"/>
        <v>-3671447</v>
      </c>
      <c r="D35" s="13"/>
    </row>
    <row r="36" spans="1:4" x14ac:dyDescent="0.25">
      <c r="A36" s="24"/>
      <c r="B36" s="24">
        <f>aruanne!D4</f>
        <v>21623</v>
      </c>
      <c r="C36" s="24">
        <f>aruanne!D6</f>
        <v>-3671447</v>
      </c>
      <c r="D36" s="24"/>
    </row>
    <row r="37" spans="1:4" x14ac:dyDescent="0.25">
      <c r="A37" s="24"/>
      <c r="B37" s="24">
        <f t="shared" ref="B37:C37" si="1">B35-B36</f>
        <v>-21623</v>
      </c>
      <c r="C37" s="24">
        <f t="shared" si="1"/>
        <v>0</v>
      </c>
      <c r="D37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Eve Marima</cp:lastModifiedBy>
  <cp:lastPrinted>2024-04-09T13:28:18Z</cp:lastPrinted>
  <dcterms:created xsi:type="dcterms:W3CDTF">2022-02-14T16:37:54Z</dcterms:created>
  <dcterms:modified xsi:type="dcterms:W3CDTF">2025-04-04T12:49:42Z</dcterms:modified>
</cp:coreProperties>
</file>