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kobras.sharepoint.com/sites/Projekteerijad/Shared Documents/_Maaparandus/15. Sidani hoiutööde kava/Sidani kava-V01/I SELETUSKIRI/"/>
    </mc:Choice>
  </mc:AlternateContent>
  <xr:revisionPtr revIDLastSave="2335" documentId="8_{5832E1C2-0FBB-4ADD-9F95-70DD897E7537}" xr6:coauthVersionLast="47" xr6:coauthVersionMax="47" xr10:uidLastSave="{908DA256-0E20-4BA1-B891-80D6569EB672}"/>
  <bookViews>
    <workbookView xWindow="-108" yWindow="-108" windowWidth="23256" windowHeight="12576" tabRatio="722" activeTab="7" xr2:uid="{00000000-000D-0000-FFFF-FFFF00000000}"/>
  </bookViews>
  <sheets>
    <sheet name="Tab 1" sheetId="1" r:id="rId1"/>
    <sheet name="Tab 2a" sheetId="2" r:id="rId2"/>
    <sheet name="Tab 2b" sheetId="3" r:id="rId3"/>
    <sheet name="Tab 3" sheetId="4" r:id="rId4"/>
    <sheet name="Tab 4" sheetId="5" r:id="rId5"/>
    <sheet name="Tab 5" sheetId="6" r:id="rId6"/>
    <sheet name="Tab 6" sheetId="9" r:id="rId7"/>
    <sheet name="Tab 7" sheetId="25" r:id="rId8"/>
    <sheet name="Tab 8" sheetId="26" r:id="rId9"/>
    <sheet name="Tab 9" sheetId="27" r:id="rId10"/>
    <sheet name="Tab 10" sheetId="14" r:id="rId11"/>
    <sheet name="Tab 11" sheetId="15" r:id="rId12"/>
    <sheet name="Tab 12A" sheetId="33" r:id="rId13"/>
    <sheet name="Tab 12B" sheetId="32" r:id="rId14"/>
  </sheets>
  <externalReferences>
    <externalReference r:id="rId15"/>
  </externalReferences>
  <definedNames>
    <definedName name="_xlnm.Print_Area" localSheetId="0">'Tab 1'!$A$1:$U$22</definedName>
    <definedName name="_xlnm.Print_Area" localSheetId="12">'Tab 12A'!$A$1:$Y$78</definedName>
    <definedName name="_xlnm.Print_Area" localSheetId="13">'Tab 12B'!$A$1:$T$63</definedName>
    <definedName name="_xlnm.Print_Area" localSheetId="1">'Tab 2a'!$A$1:$M$61</definedName>
    <definedName name="_xlnm.Print_Area" localSheetId="2">'Tab 2b'!$A$1:$J$33</definedName>
    <definedName name="_xlnm.Print_Area" localSheetId="4">'Tab 4'!$A$1:$I$2</definedName>
    <definedName name="_xlnm.Print_Area" localSheetId="7">'Tab 7'!$A$1:$AE$211</definedName>
    <definedName name="_xlnm.Print_Area" localSheetId="8">'Tab 8'!$A$1:$AB$122</definedName>
    <definedName name="_xlnm.Print_Area" localSheetId="9">'Tab 9'!$A$1:$I$52</definedName>
    <definedName name="_xlnm.Print_Titles" localSheetId="12">'Tab 12A'!$6:$6</definedName>
    <definedName name="_xlnm.Print_Titles" localSheetId="13">'Tab 12B'!$6:$6</definedName>
    <definedName name="_xlnm.Print_Titles" localSheetId="1">'Tab 2a'!$6:$6</definedName>
    <definedName name="_xlnm.Print_Titles" localSheetId="2">'Tab 2b'!$6:$6</definedName>
    <definedName name="_xlnm.Print_Titles" localSheetId="7">'Tab 7'!$8:$8</definedName>
    <definedName name="_xlnm.Print_Titles" localSheetId="8">'Tab 8'!#REF!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7" i="25" l="1"/>
  <c r="G24" i="4"/>
  <c r="G23" i="4"/>
  <c r="G22" i="4"/>
  <c r="F23" i="4"/>
  <c r="F22" i="4"/>
  <c r="I19" i="4" l="1"/>
  <c r="I18" i="4"/>
  <c r="I17" i="4"/>
  <c r="I16" i="4"/>
  <c r="I15" i="4"/>
  <c r="I14" i="4"/>
  <c r="I13" i="4"/>
  <c r="I9" i="4"/>
  <c r="I10" i="4"/>
  <c r="I11" i="4"/>
  <c r="I12" i="4"/>
  <c r="I8" i="4"/>
  <c r="H23" i="4"/>
  <c r="H24" i="4"/>
  <c r="H22" i="4"/>
  <c r="J24" i="3" l="1"/>
  <c r="I22" i="3" l="1"/>
  <c r="I21" i="3"/>
  <c r="I20" i="3"/>
  <c r="I13" i="3"/>
  <c r="J13" i="3" s="1"/>
  <c r="I17" i="3" l="1"/>
  <c r="I16" i="3"/>
  <c r="I12" i="3"/>
  <c r="J30" i="3"/>
  <c r="J28" i="3"/>
  <c r="J27" i="3"/>
  <c r="J26" i="3"/>
  <c r="J25" i="3"/>
  <c r="J23" i="3"/>
  <c r="J19" i="3"/>
  <c r="J58" i="2"/>
  <c r="N12" i="15"/>
  <c r="J59" i="2"/>
  <c r="J57" i="2"/>
  <c r="J56" i="2"/>
  <c r="J47" i="2"/>
  <c r="L46" i="2"/>
  <c r="K46" i="2"/>
  <c r="J46" i="2"/>
  <c r="I46" i="2"/>
  <c r="H46" i="2"/>
  <c r="E11" i="27"/>
  <c r="I11" i="27" s="1"/>
  <c r="F11" i="27"/>
  <c r="G11" i="27"/>
  <c r="H11" i="27"/>
  <c r="D11" i="27"/>
  <c r="E12" i="27"/>
  <c r="F12" i="27"/>
  <c r="G12" i="27"/>
  <c r="H12" i="27"/>
  <c r="D12" i="27"/>
  <c r="M52" i="2"/>
  <c r="M40" i="2"/>
  <c r="M38" i="2"/>
  <c r="M31" i="2"/>
  <c r="M28" i="2"/>
  <c r="I22" i="2"/>
  <c r="J22" i="2"/>
  <c r="K22" i="2"/>
  <c r="L22" i="2"/>
  <c r="H22" i="2"/>
  <c r="I15" i="2"/>
  <c r="J15" i="2"/>
  <c r="K15" i="2"/>
  <c r="L15" i="2"/>
  <c r="H15" i="2"/>
  <c r="I13" i="2"/>
  <c r="J13" i="2"/>
  <c r="K13" i="2"/>
  <c r="L13" i="2"/>
  <c r="H13" i="2"/>
  <c r="I11" i="2"/>
  <c r="J11" i="2"/>
  <c r="K11" i="2"/>
  <c r="L11" i="2"/>
  <c r="H11" i="2"/>
  <c r="I9" i="2"/>
  <c r="J9" i="2"/>
  <c r="K9" i="2"/>
  <c r="L9" i="2"/>
  <c r="H9" i="2"/>
  <c r="J12" i="3" l="1"/>
  <c r="I14" i="3"/>
  <c r="J14" i="3" s="1"/>
  <c r="I12" i="27"/>
  <c r="U19" i="1"/>
  <c r="U18" i="1"/>
  <c r="U17" i="1"/>
  <c r="U21" i="1"/>
  <c r="U12" i="1"/>
  <c r="U10" i="1"/>
  <c r="I39" i="27" l="1"/>
  <c r="I37" i="27"/>
  <c r="AB109" i="25"/>
  <c r="S109" i="25"/>
  <c r="V109" i="25"/>
  <c r="W109" i="25"/>
  <c r="S103" i="25"/>
  <c r="V103" i="25"/>
  <c r="S101" i="25"/>
  <c r="V101" i="25"/>
  <c r="AB103" i="25"/>
  <c r="AB101" i="25"/>
  <c r="J12" i="6"/>
  <c r="J11" i="6"/>
  <c r="J10" i="6"/>
  <c r="J9" i="6"/>
  <c r="J8" i="6"/>
  <c r="J7" i="6"/>
  <c r="J11" i="5"/>
  <c r="I11" i="5"/>
  <c r="H11" i="5"/>
  <c r="G11" i="5"/>
  <c r="G8" i="14"/>
  <c r="G10" i="14" s="1"/>
  <c r="M138" i="25"/>
  <c r="K138" i="25" s="1"/>
  <c r="S138" i="25"/>
  <c r="V138" i="25"/>
  <c r="W138" i="25"/>
  <c r="X138" i="25"/>
  <c r="Y138" i="25"/>
  <c r="AK138" i="25"/>
  <c r="AC173" i="25"/>
  <c r="AC162" i="25"/>
  <c r="AC161" i="25"/>
  <c r="S140" i="25"/>
  <c r="S141" i="25"/>
  <c r="S142" i="25"/>
  <c r="S143" i="25"/>
  <c r="S144" i="25"/>
  <c r="S145" i="25"/>
  <c r="S146" i="25"/>
  <c r="S147" i="25"/>
  <c r="S148" i="25"/>
  <c r="S149" i="25"/>
  <c r="S150" i="25"/>
  <c r="S151" i="25"/>
  <c r="S152" i="25"/>
  <c r="S153" i="25"/>
  <c r="S154" i="25"/>
  <c r="S155" i="25"/>
  <c r="S156" i="25"/>
  <c r="S157" i="25"/>
  <c r="S158" i="25"/>
  <c r="S159" i="25"/>
  <c r="S160" i="25"/>
  <c r="S161" i="25"/>
  <c r="S162" i="25"/>
  <c r="S163" i="25"/>
  <c r="S164" i="25"/>
  <c r="S165" i="25"/>
  <c r="S166" i="25"/>
  <c r="S167" i="25"/>
  <c r="S168" i="25"/>
  <c r="S169" i="25"/>
  <c r="S170" i="25"/>
  <c r="S171" i="25"/>
  <c r="S172" i="25"/>
  <c r="S173" i="25"/>
  <c r="S174" i="25"/>
  <c r="S175" i="25"/>
  <c r="S176" i="25"/>
  <c r="S178" i="25"/>
  <c r="S180" i="25"/>
  <c r="S183" i="25"/>
  <c r="S185" i="25"/>
  <c r="S139" i="25"/>
  <c r="AK135" i="25"/>
  <c r="Y135" i="25"/>
  <c r="X135" i="25"/>
  <c r="W135" i="25"/>
  <c r="V135" i="25"/>
  <c r="S135" i="25"/>
  <c r="M135" i="25"/>
  <c r="R135" i="25" s="1"/>
  <c r="AK134" i="25"/>
  <c r="Y134" i="25"/>
  <c r="X134" i="25"/>
  <c r="W134" i="25"/>
  <c r="V134" i="25"/>
  <c r="S134" i="25"/>
  <c r="M134" i="25"/>
  <c r="R134" i="25" s="1"/>
  <c r="Y132" i="25"/>
  <c r="X132" i="25"/>
  <c r="W132" i="25"/>
  <c r="V132" i="25"/>
  <c r="S132" i="25"/>
  <c r="M132" i="25"/>
  <c r="R132" i="25" s="1"/>
  <c r="Y131" i="25"/>
  <c r="X131" i="25"/>
  <c r="W131" i="25"/>
  <c r="V131" i="25"/>
  <c r="S131" i="25"/>
  <c r="M131" i="25"/>
  <c r="K131" i="25" s="1"/>
  <c r="AB184" i="25"/>
  <c r="AB182" i="25"/>
  <c r="AB181" i="25"/>
  <c r="AB179" i="25"/>
  <c r="AK185" i="25"/>
  <c r="Y185" i="25"/>
  <c r="X185" i="25"/>
  <c r="W185" i="25"/>
  <c r="V185" i="25"/>
  <c r="M185" i="25"/>
  <c r="AK184" i="25"/>
  <c r="AK183" i="25"/>
  <c r="Y183" i="25"/>
  <c r="X183" i="25"/>
  <c r="W183" i="25"/>
  <c r="V183" i="25"/>
  <c r="M183" i="25"/>
  <c r="AK182" i="25"/>
  <c r="AK181" i="25"/>
  <c r="AK180" i="25"/>
  <c r="Y180" i="25"/>
  <c r="X180" i="25"/>
  <c r="W180" i="25"/>
  <c r="V180" i="25"/>
  <c r="M180" i="25"/>
  <c r="AK179" i="25"/>
  <c r="AK178" i="25"/>
  <c r="Y178" i="25"/>
  <c r="X178" i="25"/>
  <c r="W178" i="25"/>
  <c r="V178" i="25"/>
  <c r="M178" i="25"/>
  <c r="K178" i="25" s="1"/>
  <c r="AK176" i="25"/>
  <c r="Y176" i="25"/>
  <c r="X176" i="25"/>
  <c r="W176" i="25"/>
  <c r="V176" i="25"/>
  <c r="M176" i="25"/>
  <c r="AK175" i="25"/>
  <c r="Y175" i="25"/>
  <c r="X175" i="25"/>
  <c r="W175" i="25"/>
  <c r="V175" i="25"/>
  <c r="M175" i="25"/>
  <c r="AK174" i="25"/>
  <c r="Y174" i="25"/>
  <c r="X174" i="25"/>
  <c r="W174" i="25"/>
  <c r="V174" i="25"/>
  <c r="M174" i="25"/>
  <c r="K174" i="25" s="1"/>
  <c r="AK173" i="25"/>
  <c r="Y173" i="25"/>
  <c r="X173" i="25"/>
  <c r="W173" i="25"/>
  <c r="V173" i="25"/>
  <c r="M173" i="25"/>
  <c r="K173" i="25" s="1"/>
  <c r="AK172" i="25"/>
  <c r="Y172" i="25"/>
  <c r="X172" i="25"/>
  <c r="W172" i="25"/>
  <c r="V172" i="25"/>
  <c r="M172" i="25"/>
  <c r="AK171" i="25"/>
  <c r="Y171" i="25"/>
  <c r="X171" i="25"/>
  <c r="W171" i="25"/>
  <c r="V171" i="25"/>
  <c r="M171" i="25"/>
  <c r="K171" i="25" s="1"/>
  <c r="AK170" i="25"/>
  <c r="Y170" i="25"/>
  <c r="X170" i="25"/>
  <c r="W170" i="25"/>
  <c r="V170" i="25"/>
  <c r="M170" i="25"/>
  <c r="K170" i="25" s="1"/>
  <c r="AK169" i="25"/>
  <c r="Y169" i="25"/>
  <c r="X169" i="25"/>
  <c r="W169" i="25"/>
  <c r="V169" i="25"/>
  <c r="M169" i="25"/>
  <c r="AK168" i="25"/>
  <c r="Y168" i="25"/>
  <c r="X168" i="25"/>
  <c r="W168" i="25"/>
  <c r="V168" i="25"/>
  <c r="M168" i="25"/>
  <c r="K168" i="25" s="1"/>
  <c r="AK167" i="25"/>
  <c r="Y167" i="25"/>
  <c r="X167" i="25"/>
  <c r="W167" i="25"/>
  <c r="V167" i="25"/>
  <c r="M167" i="25"/>
  <c r="AK166" i="25"/>
  <c r="Y166" i="25"/>
  <c r="X166" i="25"/>
  <c r="W166" i="25"/>
  <c r="V166" i="25"/>
  <c r="M166" i="25"/>
  <c r="AK165" i="25"/>
  <c r="Y165" i="25"/>
  <c r="X165" i="25"/>
  <c r="W165" i="25"/>
  <c r="V165" i="25"/>
  <c r="M165" i="25"/>
  <c r="K165" i="25" s="1"/>
  <c r="AK164" i="25"/>
  <c r="Y164" i="25"/>
  <c r="X164" i="25"/>
  <c r="W164" i="25"/>
  <c r="V164" i="25"/>
  <c r="M164" i="25"/>
  <c r="K164" i="25" s="1"/>
  <c r="AK163" i="25"/>
  <c r="Y163" i="25"/>
  <c r="X163" i="25"/>
  <c r="W163" i="25"/>
  <c r="V163" i="25"/>
  <c r="M163" i="25"/>
  <c r="K163" i="25" s="1"/>
  <c r="AK162" i="25"/>
  <c r="Y162" i="25"/>
  <c r="X162" i="25"/>
  <c r="W162" i="25"/>
  <c r="V162" i="25"/>
  <c r="M162" i="25"/>
  <c r="K162" i="25" s="1"/>
  <c r="AK161" i="25"/>
  <c r="Y161" i="25"/>
  <c r="X161" i="25"/>
  <c r="W161" i="25"/>
  <c r="V161" i="25"/>
  <c r="M161" i="25"/>
  <c r="AK160" i="25"/>
  <c r="Y160" i="25"/>
  <c r="X160" i="25"/>
  <c r="W160" i="25"/>
  <c r="V160" i="25"/>
  <c r="M160" i="25"/>
  <c r="AK159" i="25"/>
  <c r="Y159" i="25"/>
  <c r="X159" i="25"/>
  <c r="W159" i="25"/>
  <c r="V159" i="25"/>
  <c r="M159" i="25"/>
  <c r="K159" i="25" s="1"/>
  <c r="AK158" i="25"/>
  <c r="Y158" i="25"/>
  <c r="X158" i="25"/>
  <c r="W158" i="25"/>
  <c r="V158" i="25"/>
  <c r="M158" i="25"/>
  <c r="K158" i="25" s="1"/>
  <c r="AK157" i="25"/>
  <c r="Y157" i="25"/>
  <c r="X157" i="25"/>
  <c r="W157" i="25"/>
  <c r="V157" i="25"/>
  <c r="M157" i="25"/>
  <c r="AK156" i="25"/>
  <c r="Y156" i="25"/>
  <c r="X156" i="25"/>
  <c r="W156" i="25"/>
  <c r="V156" i="25"/>
  <c r="M156" i="25"/>
  <c r="AK155" i="25"/>
  <c r="Y155" i="25"/>
  <c r="X155" i="25"/>
  <c r="W155" i="25"/>
  <c r="V155" i="25"/>
  <c r="M155" i="25"/>
  <c r="AK154" i="25"/>
  <c r="Y154" i="25"/>
  <c r="X154" i="25"/>
  <c r="W154" i="25"/>
  <c r="V154" i="25"/>
  <c r="M154" i="25"/>
  <c r="K154" i="25" s="1"/>
  <c r="AK133" i="25"/>
  <c r="Y133" i="25"/>
  <c r="X133" i="25"/>
  <c r="W133" i="25"/>
  <c r="V133" i="25"/>
  <c r="S133" i="25"/>
  <c r="M133" i="25"/>
  <c r="R133" i="25" s="1"/>
  <c r="AK129" i="25"/>
  <c r="Y129" i="25"/>
  <c r="X129" i="25"/>
  <c r="W129" i="25"/>
  <c r="V129" i="25"/>
  <c r="S129" i="25"/>
  <c r="M129" i="25"/>
  <c r="R129" i="25" s="1"/>
  <c r="AK128" i="25"/>
  <c r="Y128" i="25"/>
  <c r="X128" i="25"/>
  <c r="W128" i="25"/>
  <c r="V128" i="25"/>
  <c r="S128" i="25"/>
  <c r="M128" i="25"/>
  <c r="R128" i="25" s="1"/>
  <c r="AK127" i="25"/>
  <c r="Y127" i="25"/>
  <c r="X127" i="25"/>
  <c r="W127" i="25"/>
  <c r="V127" i="25"/>
  <c r="S127" i="25"/>
  <c r="M127" i="25"/>
  <c r="K127" i="25" s="1"/>
  <c r="AK126" i="25"/>
  <c r="Y126" i="25"/>
  <c r="X126" i="25"/>
  <c r="W126" i="25"/>
  <c r="V126" i="25"/>
  <c r="S126" i="25"/>
  <c r="M126" i="25"/>
  <c r="R126" i="25" s="1"/>
  <c r="AK125" i="25"/>
  <c r="Y125" i="25"/>
  <c r="X125" i="25"/>
  <c r="W125" i="25"/>
  <c r="V125" i="25"/>
  <c r="S125" i="25"/>
  <c r="M125" i="25"/>
  <c r="K125" i="25" s="1"/>
  <c r="AK124" i="25"/>
  <c r="Y124" i="25"/>
  <c r="X124" i="25"/>
  <c r="W124" i="25"/>
  <c r="V124" i="25"/>
  <c r="S124" i="25"/>
  <c r="M124" i="25"/>
  <c r="R124" i="25" s="1"/>
  <c r="AK123" i="25"/>
  <c r="Y123" i="25"/>
  <c r="X123" i="25"/>
  <c r="W123" i="25"/>
  <c r="V123" i="25"/>
  <c r="S123" i="25"/>
  <c r="M123" i="25"/>
  <c r="R123" i="25" s="1"/>
  <c r="AK122" i="25"/>
  <c r="Y122" i="25"/>
  <c r="X122" i="25"/>
  <c r="W122" i="25"/>
  <c r="V122" i="25"/>
  <c r="S122" i="25"/>
  <c r="M122" i="25"/>
  <c r="K122" i="25" s="1"/>
  <c r="AK121" i="25"/>
  <c r="Y121" i="25"/>
  <c r="X121" i="25"/>
  <c r="W121" i="25"/>
  <c r="V121" i="25"/>
  <c r="S121" i="25"/>
  <c r="M121" i="25"/>
  <c r="K121" i="25" s="1"/>
  <c r="AK120" i="25"/>
  <c r="Y120" i="25"/>
  <c r="X120" i="25"/>
  <c r="W120" i="25"/>
  <c r="V120" i="25"/>
  <c r="S120" i="25"/>
  <c r="M120" i="25"/>
  <c r="R120" i="25" s="1"/>
  <c r="AK119" i="25"/>
  <c r="Y119" i="25"/>
  <c r="X119" i="25"/>
  <c r="W119" i="25"/>
  <c r="V119" i="25"/>
  <c r="S119" i="25"/>
  <c r="M119" i="25"/>
  <c r="R119" i="25" s="1"/>
  <c r="AK118" i="25"/>
  <c r="Y118" i="25"/>
  <c r="X118" i="25"/>
  <c r="W118" i="25"/>
  <c r="V118" i="25"/>
  <c r="S118" i="25"/>
  <c r="M118" i="25"/>
  <c r="K118" i="25" s="1"/>
  <c r="AK117" i="25"/>
  <c r="Y117" i="25"/>
  <c r="X117" i="25"/>
  <c r="W117" i="25"/>
  <c r="V117" i="25"/>
  <c r="S117" i="25"/>
  <c r="M117" i="25"/>
  <c r="R117" i="25" s="1"/>
  <c r="AK116" i="25"/>
  <c r="Y116" i="25"/>
  <c r="X116" i="25"/>
  <c r="W116" i="25"/>
  <c r="V116" i="25"/>
  <c r="S116" i="25"/>
  <c r="M116" i="25"/>
  <c r="R116" i="25" s="1"/>
  <c r="AK115" i="25"/>
  <c r="Y115" i="25"/>
  <c r="X115" i="25"/>
  <c r="W115" i="25"/>
  <c r="V115" i="25"/>
  <c r="S115" i="25"/>
  <c r="M115" i="25"/>
  <c r="K115" i="25" s="1"/>
  <c r="AK114" i="25"/>
  <c r="Y114" i="25"/>
  <c r="X114" i="25"/>
  <c r="W114" i="25"/>
  <c r="V114" i="25"/>
  <c r="S114" i="25"/>
  <c r="M114" i="25"/>
  <c r="R114" i="25" s="1"/>
  <c r="AK113" i="25"/>
  <c r="Y113" i="25"/>
  <c r="X113" i="25"/>
  <c r="W113" i="25"/>
  <c r="V113" i="25"/>
  <c r="S113" i="25"/>
  <c r="M113" i="25"/>
  <c r="R113" i="25" s="1"/>
  <c r="AK112" i="25"/>
  <c r="Y112" i="25"/>
  <c r="X112" i="25"/>
  <c r="W112" i="25"/>
  <c r="V112" i="25"/>
  <c r="S112" i="25"/>
  <c r="M112" i="25"/>
  <c r="R112" i="25" s="1"/>
  <c r="AK111" i="25"/>
  <c r="Y111" i="25"/>
  <c r="X111" i="25"/>
  <c r="W111" i="25"/>
  <c r="V111" i="25"/>
  <c r="S111" i="25"/>
  <c r="M111" i="25"/>
  <c r="R111" i="25" s="1"/>
  <c r="AK110" i="25"/>
  <c r="Y110" i="25"/>
  <c r="X110" i="25"/>
  <c r="W110" i="25"/>
  <c r="V110" i="25"/>
  <c r="S110" i="25"/>
  <c r="M110" i="25"/>
  <c r="K110" i="25" s="1"/>
  <c r="AK108" i="25"/>
  <c r="Y108" i="25"/>
  <c r="X108" i="25"/>
  <c r="W108" i="25"/>
  <c r="V108" i="25"/>
  <c r="S108" i="25"/>
  <c r="M108" i="25"/>
  <c r="R108" i="25" s="1"/>
  <c r="AK107" i="25"/>
  <c r="Y107" i="25"/>
  <c r="X107" i="25"/>
  <c r="W107" i="25"/>
  <c r="V107" i="25"/>
  <c r="S107" i="25"/>
  <c r="M107" i="25"/>
  <c r="R107" i="25" s="1"/>
  <c r="AK106" i="25"/>
  <c r="Y106" i="25"/>
  <c r="X106" i="25"/>
  <c r="W106" i="25"/>
  <c r="V106" i="25"/>
  <c r="S106" i="25"/>
  <c r="M106" i="25"/>
  <c r="R106" i="25" s="1"/>
  <c r="AK105" i="25"/>
  <c r="Y105" i="25"/>
  <c r="X105" i="25"/>
  <c r="W105" i="25"/>
  <c r="V105" i="25"/>
  <c r="S105" i="25"/>
  <c r="M105" i="25"/>
  <c r="R105" i="25" s="1"/>
  <c r="AK104" i="25"/>
  <c r="Y104" i="25"/>
  <c r="X104" i="25"/>
  <c r="W104" i="25"/>
  <c r="V104" i="25"/>
  <c r="S104" i="25"/>
  <c r="M104" i="25"/>
  <c r="K104" i="25" s="1"/>
  <c r="AK130" i="25"/>
  <c r="Y130" i="25"/>
  <c r="X130" i="25"/>
  <c r="W130" i="25"/>
  <c r="V130" i="25"/>
  <c r="S130" i="25"/>
  <c r="M130" i="25"/>
  <c r="R130" i="25" s="1"/>
  <c r="AK102" i="25"/>
  <c r="Y102" i="25"/>
  <c r="X102" i="25"/>
  <c r="W102" i="25"/>
  <c r="V102" i="25"/>
  <c r="S102" i="25"/>
  <c r="M102" i="25"/>
  <c r="R102" i="25" s="1"/>
  <c r="AK100" i="25"/>
  <c r="Y100" i="25"/>
  <c r="X100" i="25"/>
  <c r="W100" i="25"/>
  <c r="V100" i="25"/>
  <c r="S100" i="25"/>
  <c r="M100" i="25"/>
  <c r="R100" i="25" s="1"/>
  <c r="AK99" i="25"/>
  <c r="Y99" i="25"/>
  <c r="X99" i="25"/>
  <c r="W99" i="25"/>
  <c r="V99" i="25"/>
  <c r="S99" i="25"/>
  <c r="M99" i="25"/>
  <c r="R99" i="25" s="1"/>
  <c r="AK98" i="25"/>
  <c r="Y98" i="25"/>
  <c r="X98" i="25"/>
  <c r="W98" i="25"/>
  <c r="V98" i="25"/>
  <c r="S98" i="25"/>
  <c r="M98" i="25"/>
  <c r="R98" i="25" s="1"/>
  <c r="AK97" i="25"/>
  <c r="Y97" i="25"/>
  <c r="X97" i="25"/>
  <c r="W97" i="25"/>
  <c r="V97" i="25"/>
  <c r="S97" i="25"/>
  <c r="M97" i="25"/>
  <c r="R97" i="25" s="1"/>
  <c r="AK96" i="25"/>
  <c r="Y96" i="25"/>
  <c r="X96" i="25"/>
  <c r="W96" i="25"/>
  <c r="V96" i="25"/>
  <c r="S96" i="25"/>
  <c r="M96" i="25"/>
  <c r="R96" i="25" s="1"/>
  <c r="AK95" i="25"/>
  <c r="Y95" i="25"/>
  <c r="X95" i="25"/>
  <c r="W95" i="25"/>
  <c r="V95" i="25"/>
  <c r="S95" i="25"/>
  <c r="M95" i="25"/>
  <c r="R95" i="25" s="1"/>
  <c r="AK94" i="25"/>
  <c r="Y94" i="25"/>
  <c r="X94" i="25"/>
  <c r="W94" i="25"/>
  <c r="V94" i="25"/>
  <c r="S94" i="25"/>
  <c r="M94" i="25"/>
  <c r="R94" i="25" s="1"/>
  <c r="AK93" i="25"/>
  <c r="Y93" i="25"/>
  <c r="X93" i="25"/>
  <c r="W93" i="25"/>
  <c r="V93" i="25"/>
  <c r="S93" i="25"/>
  <c r="M93" i="25"/>
  <c r="K93" i="25" s="1"/>
  <c r="AK92" i="25"/>
  <c r="Y92" i="25"/>
  <c r="X92" i="25"/>
  <c r="W92" i="25"/>
  <c r="V92" i="25"/>
  <c r="S92" i="25"/>
  <c r="M92" i="25"/>
  <c r="R92" i="25" s="1"/>
  <c r="AK91" i="25"/>
  <c r="Y91" i="25"/>
  <c r="X91" i="25"/>
  <c r="W91" i="25"/>
  <c r="V91" i="25"/>
  <c r="S91" i="25"/>
  <c r="M91" i="25"/>
  <c r="R91" i="25" s="1"/>
  <c r="AK90" i="25"/>
  <c r="Y90" i="25"/>
  <c r="X90" i="25"/>
  <c r="W90" i="25"/>
  <c r="V90" i="25"/>
  <c r="S90" i="25"/>
  <c r="M90" i="25"/>
  <c r="R90" i="25" s="1"/>
  <c r="AK89" i="25"/>
  <c r="Y89" i="25"/>
  <c r="X89" i="25"/>
  <c r="W89" i="25"/>
  <c r="V89" i="25"/>
  <c r="S89" i="25"/>
  <c r="M89" i="25"/>
  <c r="R89" i="25" s="1"/>
  <c r="AK88" i="25"/>
  <c r="Y88" i="25"/>
  <c r="X88" i="25"/>
  <c r="W88" i="25"/>
  <c r="V88" i="25"/>
  <c r="S88" i="25"/>
  <c r="M88" i="25"/>
  <c r="K88" i="25" s="1"/>
  <c r="AK87" i="25"/>
  <c r="Y87" i="25"/>
  <c r="X87" i="25"/>
  <c r="W87" i="25"/>
  <c r="V87" i="25"/>
  <c r="S87" i="25"/>
  <c r="M87" i="25"/>
  <c r="R87" i="25" s="1"/>
  <c r="AK86" i="25"/>
  <c r="Y86" i="25"/>
  <c r="X86" i="25"/>
  <c r="W86" i="25"/>
  <c r="V86" i="25"/>
  <c r="S86" i="25"/>
  <c r="M86" i="25"/>
  <c r="K86" i="25" s="1"/>
  <c r="AK85" i="25"/>
  <c r="Y85" i="25"/>
  <c r="X85" i="25"/>
  <c r="W85" i="25"/>
  <c r="V85" i="25"/>
  <c r="S85" i="25"/>
  <c r="M85" i="25"/>
  <c r="R85" i="25" s="1"/>
  <c r="AK84" i="25"/>
  <c r="Y84" i="25"/>
  <c r="X84" i="25"/>
  <c r="W84" i="25"/>
  <c r="V84" i="25"/>
  <c r="S84" i="25"/>
  <c r="M84" i="25"/>
  <c r="R84" i="25" s="1"/>
  <c r="AK83" i="25"/>
  <c r="Y83" i="25"/>
  <c r="X83" i="25"/>
  <c r="W83" i="25"/>
  <c r="V83" i="25"/>
  <c r="S83" i="25"/>
  <c r="M83" i="25"/>
  <c r="K83" i="25" s="1"/>
  <c r="AB80" i="25"/>
  <c r="Y78" i="25"/>
  <c r="X78" i="25"/>
  <c r="W78" i="25"/>
  <c r="V78" i="25"/>
  <c r="S78" i="25"/>
  <c r="M78" i="25"/>
  <c r="R78" i="25" s="1"/>
  <c r="AK78" i="25"/>
  <c r="AK77" i="25"/>
  <c r="Y77" i="25"/>
  <c r="X77" i="25"/>
  <c r="W77" i="25"/>
  <c r="V77" i="25"/>
  <c r="S77" i="25"/>
  <c r="M77" i="25"/>
  <c r="R77" i="25" s="1"/>
  <c r="AK76" i="25"/>
  <c r="Y76" i="25"/>
  <c r="X76" i="25"/>
  <c r="W76" i="25"/>
  <c r="V76" i="25"/>
  <c r="S76" i="25"/>
  <c r="M76" i="25"/>
  <c r="K76" i="25" s="1"/>
  <c r="AK75" i="25"/>
  <c r="Y75" i="25"/>
  <c r="X75" i="25"/>
  <c r="W75" i="25"/>
  <c r="V75" i="25"/>
  <c r="S75" i="25"/>
  <c r="M75" i="25"/>
  <c r="R75" i="25" s="1"/>
  <c r="AK74" i="25"/>
  <c r="Y74" i="25"/>
  <c r="X74" i="25"/>
  <c r="W74" i="25"/>
  <c r="V74" i="25"/>
  <c r="S74" i="25"/>
  <c r="M74" i="25"/>
  <c r="R74" i="25" s="1"/>
  <c r="AK73" i="25"/>
  <c r="Y73" i="25"/>
  <c r="X73" i="25"/>
  <c r="W73" i="25"/>
  <c r="V73" i="25"/>
  <c r="S73" i="25"/>
  <c r="M73" i="25"/>
  <c r="R73" i="25" s="1"/>
  <c r="AK72" i="25"/>
  <c r="Y72" i="25"/>
  <c r="X72" i="25"/>
  <c r="W72" i="25"/>
  <c r="V72" i="25"/>
  <c r="S72" i="25"/>
  <c r="M72" i="25"/>
  <c r="R72" i="25" s="1"/>
  <c r="AK71" i="25"/>
  <c r="Y71" i="25"/>
  <c r="X71" i="25"/>
  <c r="W71" i="25"/>
  <c r="V71" i="25"/>
  <c r="S71" i="25"/>
  <c r="M71" i="25"/>
  <c r="R71" i="25" s="1"/>
  <c r="AK70" i="25"/>
  <c r="Y70" i="25"/>
  <c r="X70" i="25"/>
  <c r="W70" i="25"/>
  <c r="V70" i="25"/>
  <c r="S70" i="25"/>
  <c r="M70" i="25"/>
  <c r="K70" i="25" s="1"/>
  <c r="AK69" i="25"/>
  <c r="Y69" i="25"/>
  <c r="X69" i="25"/>
  <c r="W69" i="25"/>
  <c r="V69" i="25"/>
  <c r="S69" i="25"/>
  <c r="M69" i="25"/>
  <c r="R69" i="25" s="1"/>
  <c r="AK64" i="25"/>
  <c r="Y64" i="25"/>
  <c r="X64" i="25"/>
  <c r="W64" i="25"/>
  <c r="V64" i="25"/>
  <c r="S64" i="25"/>
  <c r="M64" i="25"/>
  <c r="R64" i="25" s="1"/>
  <c r="AK63" i="25"/>
  <c r="Y63" i="25"/>
  <c r="X63" i="25"/>
  <c r="W63" i="25"/>
  <c r="V63" i="25"/>
  <c r="S63" i="25"/>
  <c r="M63" i="25"/>
  <c r="R63" i="25" s="1"/>
  <c r="AK62" i="25"/>
  <c r="Y62" i="25"/>
  <c r="X62" i="25"/>
  <c r="W62" i="25"/>
  <c r="V62" i="25"/>
  <c r="S62" i="25"/>
  <c r="M62" i="25"/>
  <c r="R62" i="25" s="1"/>
  <c r="AK61" i="25"/>
  <c r="Y61" i="25"/>
  <c r="X61" i="25"/>
  <c r="W61" i="25"/>
  <c r="V61" i="25"/>
  <c r="S61" i="25"/>
  <c r="M61" i="25"/>
  <c r="R61" i="25" s="1"/>
  <c r="AK60" i="25"/>
  <c r="Y60" i="25"/>
  <c r="X60" i="25"/>
  <c r="W60" i="25"/>
  <c r="V60" i="25"/>
  <c r="S60" i="25"/>
  <c r="M60" i="25"/>
  <c r="R60" i="25" s="1"/>
  <c r="AK59" i="25"/>
  <c r="Y59" i="25"/>
  <c r="X59" i="25"/>
  <c r="W59" i="25"/>
  <c r="V59" i="25"/>
  <c r="S59" i="25"/>
  <c r="M59" i="25"/>
  <c r="R59" i="25" s="1"/>
  <c r="AK68" i="25"/>
  <c r="Y68" i="25"/>
  <c r="X68" i="25"/>
  <c r="W68" i="25"/>
  <c r="V68" i="25"/>
  <c r="S68" i="25"/>
  <c r="M68" i="25"/>
  <c r="R68" i="25" s="1"/>
  <c r="AK67" i="25"/>
  <c r="Y67" i="25"/>
  <c r="X67" i="25"/>
  <c r="W67" i="25"/>
  <c r="V67" i="25"/>
  <c r="S67" i="25"/>
  <c r="M67" i="25"/>
  <c r="R67" i="25" s="1"/>
  <c r="AK66" i="25"/>
  <c r="Y66" i="25"/>
  <c r="X66" i="25"/>
  <c r="W66" i="25"/>
  <c r="V66" i="25"/>
  <c r="S66" i="25"/>
  <c r="M66" i="25"/>
  <c r="R66" i="25" s="1"/>
  <c r="AK65" i="25"/>
  <c r="Y65" i="25"/>
  <c r="X65" i="25"/>
  <c r="W65" i="25"/>
  <c r="V65" i="25"/>
  <c r="S65" i="25"/>
  <c r="M65" i="25"/>
  <c r="R65" i="25" s="1"/>
  <c r="AK58" i="25"/>
  <c r="Y58" i="25"/>
  <c r="X58" i="25"/>
  <c r="W58" i="25"/>
  <c r="V58" i="25"/>
  <c r="S58" i="25"/>
  <c r="M58" i="25"/>
  <c r="R58" i="25" s="1"/>
  <c r="AK57" i="25"/>
  <c r="Y57" i="25"/>
  <c r="X57" i="25"/>
  <c r="W57" i="25"/>
  <c r="V57" i="25"/>
  <c r="S57" i="25"/>
  <c r="M57" i="25"/>
  <c r="K57" i="25" s="1"/>
  <c r="AK56" i="25"/>
  <c r="Y56" i="25"/>
  <c r="X56" i="25"/>
  <c r="W56" i="25"/>
  <c r="V56" i="25"/>
  <c r="S56" i="25"/>
  <c r="M56" i="25"/>
  <c r="R56" i="25" s="1"/>
  <c r="AK55" i="25"/>
  <c r="Y55" i="25"/>
  <c r="X55" i="25"/>
  <c r="W55" i="25"/>
  <c r="V55" i="25"/>
  <c r="S55" i="25"/>
  <c r="M55" i="25"/>
  <c r="R55" i="25" s="1"/>
  <c r="AK54" i="25"/>
  <c r="Y54" i="25"/>
  <c r="X54" i="25"/>
  <c r="W54" i="25"/>
  <c r="V54" i="25"/>
  <c r="S54" i="25"/>
  <c r="M54" i="25"/>
  <c r="K54" i="25" s="1"/>
  <c r="AK53" i="25"/>
  <c r="Y53" i="25"/>
  <c r="X53" i="25"/>
  <c r="W53" i="25"/>
  <c r="V53" i="25"/>
  <c r="S53" i="25"/>
  <c r="M53" i="25"/>
  <c r="R53" i="25" s="1"/>
  <c r="AK79" i="25"/>
  <c r="Y79" i="25"/>
  <c r="X79" i="25"/>
  <c r="W79" i="25"/>
  <c r="V79" i="25"/>
  <c r="S79" i="25"/>
  <c r="M79" i="25"/>
  <c r="R79" i="25" s="1"/>
  <c r="AK52" i="25"/>
  <c r="Y52" i="25"/>
  <c r="X52" i="25"/>
  <c r="W52" i="25"/>
  <c r="V52" i="25"/>
  <c r="S52" i="25"/>
  <c r="M52" i="25"/>
  <c r="R52" i="25" s="1"/>
  <c r="AC42" i="25"/>
  <c r="AC43" i="25"/>
  <c r="AC40" i="25"/>
  <c r="AK43" i="25"/>
  <c r="Y43" i="25"/>
  <c r="X43" i="25"/>
  <c r="W43" i="25"/>
  <c r="V43" i="25"/>
  <c r="S43" i="25"/>
  <c r="M43" i="25"/>
  <c r="K43" i="25" s="1"/>
  <c r="AK42" i="25"/>
  <c r="Y42" i="25"/>
  <c r="X42" i="25"/>
  <c r="W42" i="25"/>
  <c r="V42" i="25"/>
  <c r="S42" i="25"/>
  <c r="M42" i="25"/>
  <c r="R42" i="25" s="1"/>
  <c r="AK41" i="25"/>
  <c r="Y41" i="25"/>
  <c r="X41" i="25"/>
  <c r="W41" i="25"/>
  <c r="V41" i="25"/>
  <c r="S41" i="25"/>
  <c r="M41" i="25"/>
  <c r="K41" i="25" s="1"/>
  <c r="AK40" i="25"/>
  <c r="Y40" i="25"/>
  <c r="X40" i="25"/>
  <c r="W40" i="25"/>
  <c r="V40" i="25"/>
  <c r="S40" i="25"/>
  <c r="M40" i="25"/>
  <c r="R40" i="25" s="1"/>
  <c r="AK39" i="25"/>
  <c r="Y39" i="25"/>
  <c r="X39" i="25"/>
  <c r="W39" i="25"/>
  <c r="V39" i="25"/>
  <c r="S39" i="25"/>
  <c r="M39" i="25"/>
  <c r="R39" i="25" s="1"/>
  <c r="AK38" i="25"/>
  <c r="Y38" i="25"/>
  <c r="X38" i="25"/>
  <c r="W38" i="25"/>
  <c r="V38" i="25"/>
  <c r="S38" i="25"/>
  <c r="M38" i="25"/>
  <c r="R38" i="25" s="1"/>
  <c r="AK37" i="25"/>
  <c r="Y37" i="25"/>
  <c r="X37" i="25"/>
  <c r="W37" i="25"/>
  <c r="V37" i="25"/>
  <c r="S37" i="25"/>
  <c r="M37" i="25"/>
  <c r="R37" i="25" s="1"/>
  <c r="AK36" i="25"/>
  <c r="Y36" i="25"/>
  <c r="X36" i="25"/>
  <c r="W36" i="25"/>
  <c r="V36" i="25"/>
  <c r="S36" i="25"/>
  <c r="M36" i="25"/>
  <c r="R36" i="25" s="1"/>
  <c r="AK11" i="25"/>
  <c r="Y11" i="25"/>
  <c r="X11" i="25"/>
  <c r="W11" i="25"/>
  <c r="V11" i="25"/>
  <c r="S11" i="25"/>
  <c r="M11" i="25"/>
  <c r="K11" i="25" s="1"/>
  <c r="AK35" i="25"/>
  <c r="Y35" i="25"/>
  <c r="X35" i="25"/>
  <c r="W35" i="25"/>
  <c r="V35" i="25"/>
  <c r="S35" i="25"/>
  <c r="M35" i="25"/>
  <c r="R35" i="25" s="1"/>
  <c r="AK32" i="25"/>
  <c r="Y32" i="25"/>
  <c r="X32" i="25"/>
  <c r="W32" i="25"/>
  <c r="V32" i="25"/>
  <c r="S32" i="25"/>
  <c r="M32" i="25"/>
  <c r="R32" i="25" s="1"/>
  <c r="AK31" i="25"/>
  <c r="Y31" i="25"/>
  <c r="X31" i="25"/>
  <c r="W31" i="25"/>
  <c r="V31" i="25"/>
  <c r="S31" i="25"/>
  <c r="M31" i="25"/>
  <c r="R31" i="25" s="1"/>
  <c r="AK30" i="25"/>
  <c r="Y30" i="25"/>
  <c r="X30" i="25"/>
  <c r="W30" i="25"/>
  <c r="V30" i="25"/>
  <c r="S30" i="25"/>
  <c r="M30" i="25"/>
  <c r="R30" i="25" s="1"/>
  <c r="AK29" i="25"/>
  <c r="Y29" i="25"/>
  <c r="X29" i="25"/>
  <c r="W29" i="25"/>
  <c r="V29" i="25"/>
  <c r="S29" i="25"/>
  <c r="M29" i="25"/>
  <c r="K29" i="25" s="1"/>
  <c r="AK28" i="25"/>
  <c r="Y28" i="25"/>
  <c r="X28" i="25"/>
  <c r="W28" i="25"/>
  <c r="V28" i="25"/>
  <c r="S28" i="25"/>
  <c r="M28" i="25"/>
  <c r="R28" i="25" s="1"/>
  <c r="AK34" i="25"/>
  <c r="Y34" i="25"/>
  <c r="X34" i="25"/>
  <c r="W34" i="25"/>
  <c r="V34" i="25"/>
  <c r="S34" i="25"/>
  <c r="M34" i="25"/>
  <c r="K34" i="25" s="1"/>
  <c r="AK33" i="25"/>
  <c r="Y33" i="25"/>
  <c r="X33" i="25"/>
  <c r="W33" i="25"/>
  <c r="V33" i="25"/>
  <c r="S33" i="25"/>
  <c r="M33" i="25"/>
  <c r="R33" i="25" s="1"/>
  <c r="AK27" i="25"/>
  <c r="Y27" i="25"/>
  <c r="X27" i="25"/>
  <c r="W27" i="25"/>
  <c r="V27" i="25"/>
  <c r="S27" i="25"/>
  <c r="M27" i="25"/>
  <c r="R27" i="25" s="1"/>
  <c r="AK26" i="25"/>
  <c r="Y26" i="25"/>
  <c r="X26" i="25"/>
  <c r="W26" i="25"/>
  <c r="V26" i="25"/>
  <c r="S26" i="25"/>
  <c r="M26" i="25"/>
  <c r="R26" i="25" s="1"/>
  <c r="AK25" i="25"/>
  <c r="Y25" i="25"/>
  <c r="X25" i="25"/>
  <c r="W25" i="25"/>
  <c r="V25" i="25"/>
  <c r="S25" i="25"/>
  <c r="M25" i="25"/>
  <c r="R25" i="25" s="1"/>
  <c r="AK24" i="25"/>
  <c r="Y24" i="25"/>
  <c r="X24" i="25"/>
  <c r="W24" i="25"/>
  <c r="V24" i="25"/>
  <c r="S24" i="25"/>
  <c r="M24" i="25"/>
  <c r="R24" i="25" s="1"/>
  <c r="AC17" i="25"/>
  <c r="AC13" i="25"/>
  <c r="Z135" i="25" l="1"/>
  <c r="Z138" i="25"/>
  <c r="R131" i="25"/>
  <c r="K134" i="25"/>
  <c r="Z131" i="25"/>
  <c r="K135" i="25"/>
  <c r="R138" i="25"/>
  <c r="Z134" i="25"/>
  <c r="Z132" i="25"/>
  <c r="K132" i="25"/>
  <c r="Z178" i="25"/>
  <c r="R183" i="25"/>
  <c r="Z183" i="25"/>
  <c r="Z180" i="25"/>
  <c r="R175" i="25"/>
  <c r="R185" i="25"/>
  <c r="Z185" i="25"/>
  <c r="R178" i="25"/>
  <c r="R180" i="25"/>
  <c r="K183" i="25"/>
  <c r="K185" i="25"/>
  <c r="K180" i="25"/>
  <c r="R169" i="25"/>
  <c r="Z172" i="25"/>
  <c r="R166" i="25"/>
  <c r="Z171" i="25"/>
  <c r="R174" i="25"/>
  <c r="R171" i="25"/>
  <c r="Z173" i="25"/>
  <c r="Z176" i="25"/>
  <c r="Z170" i="25"/>
  <c r="R172" i="25"/>
  <c r="Z169" i="25"/>
  <c r="Z175" i="25"/>
  <c r="R168" i="25"/>
  <c r="K166" i="25"/>
  <c r="Z174" i="25"/>
  <c r="R176" i="25"/>
  <c r="Z168" i="25"/>
  <c r="R156" i="25"/>
  <c r="R170" i="25"/>
  <c r="K176" i="25"/>
  <c r="K175" i="25"/>
  <c r="R173" i="25"/>
  <c r="K172" i="25"/>
  <c r="K169" i="25"/>
  <c r="R155" i="25"/>
  <c r="R157" i="25"/>
  <c r="R162" i="25"/>
  <c r="Z165" i="25"/>
  <c r="R154" i="25"/>
  <c r="R167" i="25"/>
  <c r="R165" i="25"/>
  <c r="R161" i="25"/>
  <c r="R160" i="25"/>
  <c r="Z160" i="25"/>
  <c r="R159" i="25"/>
  <c r="R158" i="25"/>
  <c r="K157" i="25"/>
  <c r="Z157" i="25"/>
  <c r="R163" i="25"/>
  <c r="Z167" i="25"/>
  <c r="Z166" i="25"/>
  <c r="Z156" i="25"/>
  <c r="Z162" i="25"/>
  <c r="Z163" i="25"/>
  <c r="K167" i="25"/>
  <c r="Z159" i="25"/>
  <c r="R164" i="25"/>
  <c r="Z158" i="25"/>
  <c r="Z161" i="25"/>
  <c r="Z164" i="25"/>
  <c r="Z155" i="25"/>
  <c r="Z154" i="25"/>
  <c r="K161" i="25"/>
  <c r="K160" i="25"/>
  <c r="K156" i="25"/>
  <c r="K155" i="25"/>
  <c r="Z133" i="25"/>
  <c r="R127" i="25"/>
  <c r="K120" i="25"/>
  <c r="K133" i="25"/>
  <c r="Z115" i="25"/>
  <c r="R122" i="25"/>
  <c r="Z128" i="25"/>
  <c r="Z122" i="25"/>
  <c r="K129" i="25"/>
  <c r="Z127" i="25"/>
  <c r="R125" i="25"/>
  <c r="Z118" i="25"/>
  <c r="K117" i="25"/>
  <c r="R121" i="25"/>
  <c r="Z124" i="25"/>
  <c r="Z121" i="25"/>
  <c r="K126" i="25"/>
  <c r="K116" i="25"/>
  <c r="Z126" i="25"/>
  <c r="Z117" i="25"/>
  <c r="Z123" i="25"/>
  <c r="K128" i="25"/>
  <c r="Z129" i="25"/>
  <c r="Z116" i="25"/>
  <c r="Z119" i="25"/>
  <c r="Z120" i="25"/>
  <c r="R115" i="25"/>
  <c r="Z125" i="25"/>
  <c r="R118" i="25"/>
  <c r="K124" i="25"/>
  <c r="K123" i="25"/>
  <c r="K119" i="25"/>
  <c r="Z114" i="25"/>
  <c r="K113" i="25"/>
  <c r="Z113" i="25"/>
  <c r="Z112" i="25"/>
  <c r="K114" i="25"/>
  <c r="Z130" i="25"/>
  <c r="K112" i="25"/>
  <c r="Z111" i="25"/>
  <c r="K111" i="25"/>
  <c r="R110" i="25"/>
  <c r="Z110" i="25"/>
  <c r="K108" i="25"/>
  <c r="K107" i="25"/>
  <c r="Z107" i="25"/>
  <c r="Z108" i="25"/>
  <c r="Z106" i="25"/>
  <c r="Z105" i="25"/>
  <c r="Z104" i="25"/>
  <c r="R104" i="25"/>
  <c r="K102" i="25"/>
  <c r="K106" i="25"/>
  <c r="K105" i="25"/>
  <c r="Z102" i="25"/>
  <c r="Z100" i="25"/>
  <c r="K99" i="25"/>
  <c r="Z99" i="25"/>
  <c r="Z97" i="25"/>
  <c r="K98" i="25"/>
  <c r="Z98" i="25"/>
  <c r="K97" i="25"/>
  <c r="Z96" i="25"/>
  <c r="K96" i="25"/>
  <c r="Z95" i="25"/>
  <c r="Z94" i="25"/>
  <c r="K94" i="25"/>
  <c r="Z93" i="25"/>
  <c r="R93" i="25"/>
  <c r="K92" i="25"/>
  <c r="Z92" i="25"/>
  <c r="Z91" i="25"/>
  <c r="Z90" i="25"/>
  <c r="K89" i="25"/>
  <c r="Z89" i="25"/>
  <c r="Z88" i="25"/>
  <c r="R88" i="25"/>
  <c r="K87" i="25"/>
  <c r="Z87" i="25"/>
  <c r="Z86" i="25"/>
  <c r="R86" i="25"/>
  <c r="Z85" i="25"/>
  <c r="K85" i="25"/>
  <c r="Z84" i="25"/>
  <c r="K84" i="25"/>
  <c r="Z83" i="25"/>
  <c r="K130" i="25"/>
  <c r="K100" i="25"/>
  <c r="K95" i="25"/>
  <c r="K91" i="25"/>
  <c r="K90" i="25"/>
  <c r="R83" i="25"/>
  <c r="Z70" i="25"/>
  <c r="Z78" i="25"/>
  <c r="K78" i="25"/>
  <c r="Z77" i="25"/>
  <c r="K77" i="25"/>
  <c r="R76" i="25"/>
  <c r="Z76" i="25"/>
  <c r="Z75" i="25"/>
  <c r="Z74" i="25"/>
  <c r="Z73" i="25"/>
  <c r="K73" i="25"/>
  <c r="K72" i="25"/>
  <c r="R70" i="25"/>
  <c r="Z69" i="25"/>
  <c r="Z72" i="25"/>
  <c r="Z71" i="25"/>
  <c r="K75" i="25"/>
  <c r="K74" i="25"/>
  <c r="K71" i="25"/>
  <c r="K69" i="25"/>
  <c r="K68" i="25"/>
  <c r="Z68" i="25"/>
  <c r="Z67" i="25"/>
  <c r="Z66" i="25"/>
  <c r="K66" i="25"/>
  <c r="Z64" i="25"/>
  <c r="Z63" i="25"/>
  <c r="K63" i="25"/>
  <c r="Z62" i="25"/>
  <c r="K61" i="25"/>
  <c r="Z61" i="25"/>
  <c r="K60" i="25"/>
  <c r="Z60" i="25"/>
  <c r="Z59" i="25"/>
  <c r="K59" i="25"/>
  <c r="Z58" i="25"/>
  <c r="K56" i="25"/>
  <c r="Z55" i="25"/>
  <c r="K55" i="25"/>
  <c r="K64" i="25"/>
  <c r="K62" i="25"/>
  <c r="Z57" i="25"/>
  <c r="Z56" i="25"/>
  <c r="R57" i="25"/>
  <c r="Z65" i="25"/>
  <c r="Z54" i="25"/>
  <c r="R54" i="25"/>
  <c r="Z53" i="25"/>
  <c r="K53" i="25"/>
  <c r="K67" i="25"/>
  <c r="K65" i="25"/>
  <c r="K58" i="25"/>
  <c r="Z79" i="25"/>
  <c r="K79" i="25"/>
  <c r="K52" i="25"/>
  <c r="Z52" i="25"/>
  <c r="Z43" i="25"/>
  <c r="K42" i="25"/>
  <c r="Z42" i="25"/>
  <c r="Z41" i="25"/>
  <c r="R41" i="25"/>
  <c r="K40" i="25"/>
  <c r="Z40" i="25"/>
  <c r="Z39" i="25"/>
  <c r="Z38" i="25"/>
  <c r="K38" i="25"/>
  <c r="Z37" i="25"/>
  <c r="K37" i="25"/>
  <c r="R43" i="25"/>
  <c r="K39" i="25"/>
  <c r="K36" i="25"/>
  <c r="Z36" i="25"/>
  <c r="Z11" i="25"/>
  <c r="R11" i="25"/>
  <c r="Z35" i="25"/>
  <c r="K35" i="25"/>
  <c r="Z34" i="25"/>
  <c r="Z33" i="25"/>
  <c r="K33" i="25"/>
  <c r="K32" i="25"/>
  <c r="Z32" i="25"/>
  <c r="Z29" i="25"/>
  <c r="Z28" i="25"/>
  <c r="Z27" i="25"/>
  <c r="K28" i="25"/>
  <c r="Z31" i="25"/>
  <c r="Z30" i="25"/>
  <c r="Z26" i="25"/>
  <c r="Z25" i="25"/>
  <c r="Z24" i="25"/>
  <c r="K24" i="25"/>
  <c r="K31" i="25"/>
  <c r="K30" i="25"/>
  <c r="R29" i="25"/>
  <c r="R34" i="25"/>
  <c r="K27" i="25"/>
  <c r="K26" i="25"/>
  <c r="K25" i="25"/>
  <c r="Y23" i="25"/>
  <c r="X23" i="25"/>
  <c r="W23" i="25"/>
  <c r="V23" i="25"/>
  <c r="S23" i="25"/>
  <c r="M23" i="25"/>
  <c r="R23" i="25" s="1"/>
  <c r="Y22" i="25"/>
  <c r="X22" i="25"/>
  <c r="W22" i="25"/>
  <c r="V22" i="25"/>
  <c r="S22" i="25"/>
  <c r="M22" i="25"/>
  <c r="R22" i="25" s="1"/>
  <c r="Y21" i="25"/>
  <c r="X21" i="25"/>
  <c r="W21" i="25"/>
  <c r="V21" i="25"/>
  <c r="S21" i="25"/>
  <c r="M21" i="25"/>
  <c r="K21" i="25" s="1"/>
  <c r="Y20" i="25"/>
  <c r="X20" i="25"/>
  <c r="W20" i="25"/>
  <c r="V20" i="25"/>
  <c r="S20" i="25"/>
  <c r="M20" i="25"/>
  <c r="R20" i="25" s="1"/>
  <c r="Y19" i="25"/>
  <c r="X19" i="25"/>
  <c r="W19" i="25"/>
  <c r="V19" i="25"/>
  <c r="S19" i="25"/>
  <c r="M19" i="25"/>
  <c r="R19" i="25" s="1"/>
  <c r="Y18" i="25"/>
  <c r="X18" i="25"/>
  <c r="W18" i="25"/>
  <c r="V18" i="25"/>
  <c r="S18" i="25"/>
  <c r="M18" i="25"/>
  <c r="R18" i="25" s="1"/>
  <c r="Y17" i="25"/>
  <c r="X17" i="25"/>
  <c r="W17" i="25"/>
  <c r="V17" i="25"/>
  <c r="S17" i="25"/>
  <c r="M17" i="25"/>
  <c r="R17" i="25" s="1"/>
  <c r="Y16" i="25"/>
  <c r="X16" i="25"/>
  <c r="W16" i="25"/>
  <c r="V16" i="25"/>
  <c r="S16" i="25"/>
  <c r="M16" i="25"/>
  <c r="K16" i="25" s="1"/>
  <c r="Y15" i="25"/>
  <c r="X15" i="25"/>
  <c r="W15" i="25"/>
  <c r="V15" i="25"/>
  <c r="S15" i="25"/>
  <c r="M15" i="25"/>
  <c r="R15" i="25" s="1"/>
  <c r="Y14" i="25"/>
  <c r="X14" i="25"/>
  <c r="W14" i="25"/>
  <c r="V14" i="25"/>
  <c r="S14" i="25"/>
  <c r="M14" i="25"/>
  <c r="R14" i="25" s="1"/>
  <c r="Y13" i="25"/>
  <c r="X13" i="25"/>
  <c r="W13" i="25"/>
  <c r="V13" i="25"/>
  <c r="S13" i="25"/>
  <c r="M13" i="25"/>
  <c r="K13" i="25" s="1"/>
  <c r="Y12" i="25"/>
  <c r="X12" i="25"/>
  <c r="W12" i="25"/>
  <c r="V12" i="25"/>
  <c r="S12" i="25"/>
  <c r="M12" i="25"/>
  <c r="R12" i="25" s="1"/>
  <c r="Z21" i="25" l="1"/>
  <c r="Z20" i="25"/>
  <c r="K22" i="25"/>
  <c r="Z23" i="25"/>
  <c r="K19" i="25"/>
  <c r="K18" i="25"/>
  <c r="Z17" i="25"/>
  <c r="K15" i="25"/>
  <c r="R16" i="25"/>
  <c r="Z14" i="25"/>
  <c r="K12" i="25"/>
  <c r="Z12" i="25"/>
  <c r="Z15" i="25"/>
  <c r="Z22" i="25"/>
  <c r="Z18" i="25"/>
  <c r="Z19" i="25"/>
  <c r="Z16" i="25"/>
  <c r="Z13" i="25"/>
  <c r="K23" i="25"/>
  <c r="R21" i="25"/>
  <c r="K20" i="25"/>
  <c r="K17" i="25"/>
  <c r="K14" i="25"/>
  <c r="R13" i="25"/>
  <c r="I28" i="27" l="1"/>
  <c r="I27" i="27"/>
  <c r="P29" i="26"/>
  <c r="P76" i="26"/>
  <c r="I21" i="27"/>
  <c r="G155" i="26"/>
  <c r="G150" i="26"/>
  <c r="G140" i="26"/>
  <c r="G132" i="26"/>
  <c r="G128" i="26"/>
  <c r="M74" i="26"/>
  <c r="M73" i="26"/>
  <c r="M72" i="26"/>
  <c r="M71" i="26"/>
  <c r="M70" i="26"/>
  <c r="G73" i="26"/>
  <c r="G72" i="26"/>
  <c r="G71" i="26"/>
  <c r="G70" i="26"/>
  <c r="M69" i="26"/>
  <c r="M68" i="26"/>
  <c r="G74" i="26"/>
  <c r="G69" i="26"/>
  <c r="G68" i="26"/>
  <c r="M67" i="26"/>
  <c r="M66" i="26"/>
  <c r="G66" i="26"/>
  <c r="M65" i="26"/>
  <c r="G67" i="26"/>
  <c r="M64" i="26"/>
  <c r="M63" i="26"/>
  <c r="M62" i="26"/>
  <c r="M61" i="26"/>
  <c r="M22" i="26"/>
  <c r="G22" i="26"/>
  <c r="M60" i="26"/>
  <c r="G65" i="26"/>
  <c r="G64" i="26"/>
  <c r="G63" i="26"/>
  <c r="G62" i="26"/>
  <c r="G61" i="26"/>
  <c r="M59" i="26"/>
  <c r="M58" i="26"/>
  <c r="M19" i="26"/>
  <c r="G19" i="26"/>
  <c r="M21" i="26"/>
  <c r="G21" i="26"/>
  <c r="M20" i="26"/>
  <c r="G20" i="26"/>
  <c r="M18" i="26"/>
  <c r="G18" i="26"/>
  <c r="M57" i="26"/>
  <c r="M56" i="26"/>
  <c r="M55" i="26"/>
  <c r="G60" i="26"/>
  <c r="G59" i="26"/>
  <c r="G58" i="26"/>
  <c r="G57" i="26"/>
  <c r="G56" i="26"/>
  <c r="G55" i="26"/>
  <c r="M54" i="26"/>
  <c r="G54" i="26"/>
  <c r="M53" i="26"/>
  <c r="G53" i="26"/>
  <c r="M51" i="26"/>
  <c r="G51" i="26"/>
  <c r="M50" i="26"/>
  <c r="G50" i="26"/>
  <c r="M49" i="26"/>
  <c r="G49" i="26"/>
  <c r="M48" i="26"/>
  <c r="G48" i="26"/>
  <c r="M47" i="26"/>
  <c r="G47" i="26"/>
  <c r="M46" i="26"/>
  <c r="G46" i="26"/>
  <c r="M45" i="26"/>
  <c r="G45" i="26"/>
  <c r="G88" i="26"/>
  <c r="M88" i="26"/>
  <c r="M44" i="26"/>
  <c r="G44" i="26"/>
  <c r="M43" i="26"/>
  <c r="G43" i="26"/>
  <c r="M87" i="26"/>
  <c r="G87" i="26"/>
  <c r="M42" i="26"/>
  <c r="G42" i="26"/>
  <c r="M41" i="26"/>
  <c r="G41" i="26"/>
  <c r="M40" i="26"/>
  <c r="M39" i="26"/>
  <c r="M27" i="26"/>
  <c r="G27" i="26"/>
  <c r="M26" i="26"/>
  <c r="G26" i="26"/>
  <c r="M93" i="26"/>
  <c r="G93" i="26"/>
  <c r="G90" i="26"/>
  <c r="G92" i="26"/>
  <c r="G91" i="26"/>
  <c r="M92" i="26"/>
  <c r="M25" i="26"/>
  <c r="M24" i="26"/>
  <c r="M91" i="26"/>
  <c r="M90" i="26"/>
  <c r="M89" i="26"/>
  <c r="G89" i="26"/>
  <c r="M14" i="26"/>
  <c r="G14" i="26"/>
  <c r="M11" i="26"/>
  <c r="G11" i="26"/>
  <c r="M10" i="26"/>
  <c r="G10" i="26"/>
  <c r="M86" i="26"/>
  <c r="G86" i="26"/>
  <c r="J16" i="3" l="1"/>
  <c r="M33" i="2"/>
  <c r="M51" i="2"/>
  <c r="M50" i="2"/>
  <c r="M49" i="2"/>
  <c r="M48" i="2"/>
  <c r="L232" i="25"/>
  <c r="M232" i="25"/>
  <c r="N232" i="25"/>
  <c r="O232" i="25"/>
  <c r="P232" i="25"/>
  <c r="Q232" i="25"/>
  <c r="R232" i="25"/>
  <c r="S232" i="25"/>
  <c r="T232" i="25"/>
  <c r="U232" i="25"/>
  <c r="V232" i="25"/>
  <c r="W232" i="25"/>
  <c r="X232" i="25"/>
  <c r="Y232" i="25"/>
  <c r="Z232" i="25"/>
  <c r="AA232" i="25"/>
  <c r="AB232" i="25"/>
  <c r="AC232" i="25"/>
  <c r="AD232" i="25"/>
  <c r="K232" i="25"/>
  <c r="L231" i="25"/>
  <c r="M231" i="25"/>
  <c r="N231" i="25"/>
  <c r="O231" i="25"/>
  <c r="P231" i="25"/>
  <c r="Q231" i="25"/>
  <c r="R231" i="25"/>
  <c r="S231" i="25"/>
  <c r="T231" i="25"/>
  <c r="U231" i="25"/>
  <c r="V231" i="25"/>
  <c r="W231" i="25"/>
  <c r="X231" i="25"/>
  <c r="Y231" i="25"/>
  <c r="Z231" i="25"/>
  <c r="AA231" i="25"/>
  <c r="AB231" i="25"/>
  <c r="AC231" i="25"/>
  <c r="AD231" i="25"/>
  <c r="K231" i="25"/>
  <c r="U230" i="25"/>
  <c r="U229" i="25"/>
  <c r="U228" i="25"/>
  <c r="U227" i="25"/>
  <c r="U226" i="25"/>
  <c r="U225" i="25"/>
  <c r="U224" i="25"/>
  <c r="U223" i="25"/>
  <c r="P230" i="25"/>
  <c r="Q230" i="25"/>
  <c r="P229" i="25"/>
  <c r="Q229" i="25"/>
  <c r="P228" i="25"/>
  <c r="Q228" i="25"/>
  <c r="P227" i="25"/>
  <c r="Q227" i="25"/>
  <c r="P226" i="25"/>
  <c r="Q226" i="25"/>
  <c r="P225" i="25"/>
  <c r="P224" i="25"/>
  <c r="Q224" i="25"/>
  <c r="P223" i="25"/>
  <c r="Q223" i="25"/>
  <c r="M17" i="2"/>
  <c r="U236" i="25" l="1"/>
  <c r="P236" i="25"/>
  <c r="I31" i="27"/>
  <c r="C47" i="27" s="1"/>
  <c r="I29" i="27"/>
  <c r="I26" i="27"/>
  <c r="I25" i="27"/>
  <c r="I18" i="27"/>
  <c r="I10" i="27"/>
  <c r="O47" i="27" l="1"/>
  <c r="K47" i="27"/>
  <c r="M47" i="27"/>
  <c r="I47" i="27"/>
  <c r="Q11" i="15"/>
  <c r="R29" i="26"/>
  <c r="S29" i="26"/>
  <c r="T29" i="26"/>
  <c r="U29" i="26"/>
  <c r="V29" i="26"/>
  <c r="W29" i="26"/>
  <c r="X29" i="26"/>
  <c r="Y29" i="26"/>
  <c r="Z29" i="26"/>
  <c r="M52" i="26" l="1"/>
  <c r="G52" i="26"/>
  <c r="G25" i="26"/>
  <c r="G24" i="26"/>
  <c r="M23" i="26" l="1"/>
  <c r="G23" i="26"/>
  <c r="M16" i="26"/>
  <c r="G16" i="26"/>
  <c r="M17" i="26"/>
  <c r="G17" i="26"/>
  <c r="M15" i="26"/>
  <c r="G15" i="26"/>
  <c r="M13" i="26"/>
  <c r="G13" i="26"/>
  <c r="M38" i="26" l="1"/>
  <c r="G38" i="26"/>
  <c r="M9" i="26"/>
  <c r="G9" i="26"/>
  <c r="M8" i="26" l="1"/>
  <c r="G145" i="26" s="1"/>
  <c r="G8" i="26"/>
  <c r="M85" i="26" l="1"/>
  <c r="G85" i="26"/>
  <c r="F232" i="25" l="1"/>
  <c r="F231" i="25"/>
  <c r="AD193" i="25"/>
  <c r="AC193" i="25"/>
  <c r="AB193" i="25"/>
  <c r="AA193" i="25"/>
  <c r="W194" i="25"/>
  <c r="W195" i="25"/>
  <c r="X195" i="25"/>
  <c r="Y195" i="25"/>
  <c r="V195" i="25"/>
  <c r="V194" i="25"/>
  <c r="U193" i="25"/>
  <c r="T193" i="25"/>
  <c r="Q193" i="25"/>
  <c r="P193" i="25"/>
  <c r="O193" i="25"/>
  <c r="N193" i="25"/>
  <c r="L193" i="25"/>
  <c r="F193" i="25"/>
  <c r="N192" i="25"/>
  <c r="O192" i="25"/>
  <c r="P192" i="25"/>
  <c r="T192" i="25"/>
  <c r="AC192" i="25"/>
  <c r="AD192" i="25"/>
  <c r="L192" i="25"/>
  <c r="L191" i="25"/>
  <c r="F192" i="25"/>
  <c r="N191" i="25"/>
  <c r="O191" i="25"/>
  <c r="P191" i="25"/>
  <c r="U191" i="25"/>
  <c r="AA191" i="25"/>
  <c r="AB191" i="25"/>
  <c r="AC191" i="25"/>
  <c r="AD191" i="25"/>
  <c r="F191" i="25"/>
  <c r="L190" i="25"/>
  <c r="N190" i="25"/>
  <c r="O190" i="25"/>
  <c r="P190" i="25"/>
  <c r="U190" i="25"/>
  <c r="AA190" i="25"/>
  <c r="AB190" i="25"/>
  <c r="AD190" i="25"/>
  <c r="F190" i="25"/>
  <c r="L189" i="25"/>
  <c r="N189" i="25"/>
  <c r="O189" i="25"/>
  <c r="P189" i="25"/>
  <c r="AB189" i="25"/>
  <c r="AC189" i="25"/>
  <c r="AD189" i="25"/>
  <c r="F189" i="25"/>
  <c r="F196" i="25" l="1"/>
  <c r="N188" i="25"/>
  <c r="O188" i="25"/>
  <c r="P188" i="25"/>
  <c r="AD188" i="25"/>
  <c r="X194" i="25"/>
  <c r="Y194" i="25"/>
  <c r="P12" i="15"/>
  <c r="V12" i="15"/>
  <c r="W12" i="15"/>
  <c r="X12" i="15"/>
  <c r="O12" i="15"/>
  <c r="Q10" i="15" l="1"/>
  <c r="Q12" i="15" s="1"/>
  <c r="N196" i="25" l="1"/>
  <c r="O196" i="25" l="1"/>
  <c r="Z177" i="25"/>
  <c r="Z195" i="25" l="1"/>
  <c r="Z194" i="25"/>
  <c r="L188" i="25"/>
  <c r="L196" i="25"/>
  <c r="P196" i="25"/>
  <c r="M142" i="25" l="1"/>
  <c r="M143" i="25"/>
  <c r="K143" i="25" s="1"/>
  <c r="M144" i="25"/>
  <c r="M145" i="25"/>
  <c r="K145" i="25" s="1"/>
  <c r="M146" i="25"/>
  <c r="K146" i="25" s="1"/>
  <c r="M147" i="25"/>
  <c r="K147" i="25" s="1"/>
  <c r="M148" i="25"/>
  <c r="K148" i="25" s="1"/>
  <c r="M149" i="25"/>
  <c r="M150" i="25"/>
  <c r="M151" i="25"/>
  <c r="M152" i="25"/>
  <c r="K152" i="25" s="1"/>
  <c r="M153" i="25"/>
  <c r="M141" i="25"/>
  <c r="K141" i="25" s="1"/>
  <c r="Y153" i="25"/>
  <c r="X153" i="25"/>
  <c r="W153" i="25"/>
  <c r="V153" i="25"/>
  <c r="Y152" i="25"/>
  <c r="X152" i="25"/>
  <c r="W152" i="25"/>
  <c r="V152" i="25"/>
  <c r="Y151" i="25"/>
  <c r="X151" i="25"/>
  <c r="W151" i="25"/>
  <c r="V151" i="25"/>
  <c r="Y150" i="25"/>
  <c r="X150" i="25"/>
  <c r="W150" i="25"/>
  <c r="V150" i="25"/>
  <c r="Y149" i="25"/>
  <c r="X149" i="25"/>
  <c r="W149" i="25"/>
  <c r="V149" i="25"/>
  <c r="Y148" i="25"/>
  <c r="X148" i="25"/>
  <c r="W148" i="25"/>
  <c r="V148" i="25"/>
  <c r="Y147" i="25"/>
  <c r="X147" i="25"/>
  <c r="W147" i="25"/>
  <c r="V147" i="25"/>
  <c r="Y146" i="25"/>
  <c r="X146" i="25"/>
  <c r="W146" i="25"/>
  <c r="V146" i="25"/>
  <c r="Y145" i="25"/>
  <c r="X145" i="25"/>
  <c r="W145" i="25"/>
  <c r="V145" i="25"/>
  <c r="Y144" i="25"/>
  <c r="X144" i="25"/>
  <c r="W144" i="25"/>
  <c r="V144" i="25"/>
  <c r="Y143" i="25"/>
  <c r="X143" i="25"/>
  <c r="W143" i="25"/>
  <c r="V143" i="25"/>
  <c r="Y142" i="25"/>
  <c r="X142" i="25"/>
  <c r="W142" i="25"/>
  <c r="V142" i="25"/>
  <c r="Y141" i="25"/>
  <c r="X141" i="25"/>
  <c r="W141" i="25"/>
  <c r="V141" i="25"/>
  <c r="Y140" i="25"/>
  <c r="X140" i="25"/>
  <c r="W140" i="25"/>
  <c r="V140" i="25"/>
  <c r="Y139" i="25"/>
  <c r="X139" i="25"/>
  <c r="W139" i="25"/>
  <c r="V139" i="25"/>
  <c r="M140" i="25"/>
  <c r="T189" i="25"/>
  <c r="M139" i="25"/>
  <c r="T190" i="25" l="1"/>
  <c r="T191" i="25"/>
  <c r="R139" i="25"/>
  <c r="R140" i="25"/>
  <c r="R151" i="25"/>
  <c r="R141" i="25"/>
  <c r="R153" i="25"/>
  <c r="Z152" i="25"/>
  <c r="K139" i="25"/>
  <c r="R150" i="25"/>
  <c r="K140" i="25"/>
  <c r="R149" i="25"/>
  <c r="Z150" i="25"/>
  <c r="R144" i="25"/>
  <c r="K151" i="25"/>
  <c r="Z153" i="25"/>
  <c r="R152" i="25"/>
  <c r="K153" i="25"/>
  <c r="Z151" i="25"/>
  <c r="K150" i="25"/>
  <c r="Z149" i="25"/>
  <c r="K149" i="25"/>
  <c r="R148" i="25"/>
  <c r="Z148" i="25"/>
  <c r="Z147" i="25"/>
  <c r="Z146" i="25"/>
  <c r="R147" i="25"/>
  <c r="R146" i="25"/>
  <c r="R145" i="25"/>
  <c r="Z145" i="25"/>
  <c r="Z144" i="25"/>
  <c r="K144" i="25"/>
  <c r="R143" i="25"/>
  <c r="R142" i="25"/>
  <c r="K142" i="25"/>
  <c r="Z143" i="25"/>
  <c r="Z142" i="25"/>
  <c r="Z141" i="25"/>
  <c r="Z140" i="25"/>
  <c r="Z139" i="25"/>
  <c r="T188" i="25" l="1"/>
  <c r="T196" i="25" l="1"/>
  <c r="AK152" i="25" l="1"/>
  <c r="AK153" i="25"/>
  <c r="AK139" i="25"/>
  <c r="AK140" i="25"/>
  <c r="AK141" i="25"/>
  <c r="AK142" i="25"/>
  <c r="AK143" i="25"/>
  <c r="AK144" i="25"/>
  <c r="AK145" i="25"/>
  <c r="AK146" i="25"/>
  <c r="AK147" i="25"/>
  <c r="AK148" i="25"/>
  <c r="AK149" i="25"/>
  <c r="AK150" i="25"/>
  <c r="AK151" i="25"/>
  <c r="F188" i="25"/>
  <c r="AK136" i="25"/>
  <c r="AK131" i="25"/>
  <c r="AK132" i="25"/>
  <c r="Q191" i="25"/>
  <c r="AK82" i="25"/>
  <c r="Y82" i="25"/>
  <c r="X82" i="25"/>
  <c r="W82" i="25"/>
  <c r="V82" i="25"/>
  <c r="S82" i="25"/>
  <c r="M82" i="25"/>
  <c r="AK81" i="25"/>
  <c r="Y81" i="25"/>
  <c r="X81" i="25"/>
  <c r="W81" i="25"/>
  <c r="V81" i="25"/>
  <c r="S81" i="25"/>
  <c r="M81" i="25"/>
  <c r="AK80" i="25"/>
  <c r="Q189" i="25" l="1"/>
  <c r="Q225" i="25"/>
  <c r="Q236" i="25" s="1"/>
  <c r="AB188" i="25"/>
  <c r="AB192" i="25"/>
  <c r="Z82" i="25"/>
  <c r="AA192" i="25"/>
  <c r="U192" i="25"/>
  <c r="R82" i="25"/>
  <c r="R81" i="25"/>
  <c r="K82" i="25"/>
  <c r="Z81" i="25"/>
  <c r="K81" i="25"/>
  <c r="Y51" i="25"/>
  <c r="X51" i="25"/>
  <c r="W51" i="25"/>
  <c r="V51" i="25"/>
  <c r="S51" i="25"/>
  <c r="M51" i="25"/>
  <c r="R51" i="25" s="1"/>
  <c r="Y50" i="25"/>
  <c r="X50" i="25"/>
  <c r="W50" i="25"/>
  <c r="V50" i="25"/>
  <c r="S50" i="25"/>
  <c r="M50" i="25"/>
  <c r="Y49" i="25"/>
  <c r="X49" i="25"/>
  <c r="W49" i="25"/>
  <c r="V49" i="25"/>
  <c r="S49" i="25"/>
  <c r="M49" i="25"/>
  <c r="R49" i="25" s="1"/>
  <c r="Y48" i="25"/>
  <c r="X48" i="25"/>
  <c r="W48" i="25"/>
  <c r="V48" i="25"/>
  <c r="S48" i="25"/>
  <c r="M48" i="25"/>
  <c r="R48" i="25" s="1"/>
  <c r="Y47" i="25"/>
  <c r="Y191" i="25" s="1"/>
  <c r="X47" i="25"/>
  <c r="X191" i="25" s="1"/>
  <c r="W47" i="25"/>
  <c r="W191" i="25" s="1"/>
  <c r="V47" i="25"/>
  <c r="V191" i="25" s="1"/>
  <c r="S47" i="25"/>
  <c r="S191" i="25" s="1"/>
  <c r="M47" i="25"/>
  <c r="Y46" i="25"/>
  <c r="X46" i="25"/>
  <c r="W46" i="25"/>
  <c r="V46" i="25"/>
  <c r="S46" i="25"/>
  <c r="M46" i="25"/>
  <c r="Y45" i="25"/>
  <c r="X45" i="25"/>
  <c r="W45" i="25"/>
  <c r="V45" i="25"/>
  <c r="S45" i="25"/>
  <c r="M45" i="25"/>
  <c r="R45" i="25" s="1"/>
  <c r="AK45" i="25"/>
  <c r="AK46" i="25"/>
  <c r="AK47" i="25"/>
  <c r="AK48" i="25"/>
  <c r="AK49" i="25"/>
  <c r="AK50" i="25"/>
  <c r="AK51" i="25"/>
  <c r="S193" i="25" l="1"/>
  <c r="V193" i="25"/>
  <c r="W193" i="25"/>
  <c r="X193" i="25"/>
  <c r="Y193" i="25"/>
  <c r="R46" i="25"/>
  <c r="M193" i="25"/>
  <c r="K47" i="25"/>
  <c r="M191" i="25"/>
  <c r="R50" i="25"/>
  <c r="Z49" i="25"/>
  <c r="K48" i="25"/>
  <c r="Z48" i="25"/>
  <c r="K49" i="25"/>
  <c r="Z51" i="25"/>
  <c r="Z45" i="25"/>
  <c r="Z47" i="25"/>
  <c r="Z191" i="25" s="1"/>
  <c r="Z50" i="25"/>
  <c r="Z46" i="25"/>
  <c r="R47" i="25"/>
  <c r="R191" i="25" s="1"/>
  <c r="K50" i="25"/>
  <c r="K45" i="25"/>
  <c r="K51" i="25"/>
  <c r="K46" i="25"/>
  <c r="Z193" i="25" l="1"/>
  <c r="K193" i="25"/>
  <c r="R193" i="25"/>
  <c r="K191" i="25"/>
  <c r="AK21" i="25"/>
  <c r="AK22" i="25"/>
  <c r="AC188" i="25" l="1"/>
  <c r="AC190" i="25"/>
  <c r="AK10" i="25"/>
  <c r="AK12" i="25"/>
  <c r="AK13" i="25"/>
  <c r="AK14" i="25"/>
  <c r="AK15" i="25"/>
  <c r="AK16" i="25"/>
  <c r="AK17" i="25"/>
  <c r="AK18" i="25"/>
  <c r="AK19" i="25"/>
  <c r="AK20" i="25"/>
  <c r="AK23" i="25"/>
  <c r="AK9" i="25"/>
  <c r="Y10" i="25" l="1"/>
  <c r="Y189" i="25" s="1"/>
  <c r="X10" i="25"/>
  <c r="X189" i="25" s="1"/>
  <c r="W10" i="25"/>
  <c r="W189" i="25" s="1"/>
  <c r="V10" i="25"/>
  <c r="V189" i="25" s="1"/>
  <c r="S10" i="25"/>
  <c r="S189" i="25" s="1"/>
  <c r="M10" i="25"/>
  <c r="R10" i="25" s="1"/>
  <c r="M56" i="2"/>
  <c r="M57" i="2"/>
  <c r="M58" i="2"/>
  <c r="M55" i="2"/>
  <c r="M29" i="2"/>
  <c r="M30" i="2"/>
  <c r="M32" i="2"/>
  <c r="M34" i="2"/>
  <c r="M35" i="2"/>
  <c r="M36" i="2"/>
  <c r="M37" i="2"/>
  <c r="M39" i="2"/>
  <c r="M41" i="2"/>
  <c r="M42" i="2"/>
  <c r="M43" i="2"/>
  <c r="M44" i="2"/>
  <c r="M45" i="2"/>
  <c r="M47" i="2"/>
  <c r="M53" i="2"/>
  <c r="M27" i="2"/>
  <c r="M21" i="2"/>
  <c r="M23" i="2"/>
  <c r="M24" i="2"/>
  <c r="M25" i="2"/>
  <c r="M189" i="25" l="1"/>
  <c r="AA189" i="25"/>
  <c r="AA196" i="25" s="1"/>
  <c r="R189" i="25"/>
  <c r="Z10" i="25"/>
  <c r="Z189" i="25"/>
  <c r="K10" i="25"/>
  <c r="K189" i="25" l="1"/>
  <c r="U188" i="25"/>
  <c r="U189" i="25"/>
  <c r="U196" i="25" s="1"/>
  <c r="AB196" i="25"/>
  <c r="AA188" i="25"/>
  <c r="M9" i="2"/>
  <c r="M10" i="2"/>
  <c r="M12" i="2"/>
  <c r="M14" i="2"/>
  <c r="M16" i="2"/>
  <c r="M18" i="2"/>
  <c r="M19" i="2"/>
  <c r="M8" i="2"/>
  <c r="Y9" i="25"/>
  <c r="Y192" i="25" s="1"/>
  <c r="X9" i="25"/>
  <c r="X192" i="25" s="1"/>
  <c r="W9" i="25"/>
  <c r="W192" i="25" s="1"/>
  <c r="V9" i="25"/>
  <c r="V192" i="25" s="1"/>
  <c r="S9" i="25"/>
  <c r="S192" i="25" s="1"/>
  <c r="Q192" i="25"/>
  <c r="M9" i="25"/>
  <c r="M192" i="25" s="1"/>
  <c r="V188" i="25" l="1"/>
  <c r="V190" i="25"/>
  <c r="V196" i="25" s="1"/>
  <c r="S188" i="25"/>
  <c r="S190" i="25"/>
  <c r="S196" i="25" s="1"/>
  <c r="X188" i="25"/>
  <c r="X190" i="25"/>
  <c r="X196" i="25" s="1"/>
  <c r="W188" i="25"/>
  <c r="W190" i="25"/>
  <c r="W196" i="25" s="1"/>
  <c r="M188" i="25"/>
  <c r="M190" i="25"/>
  <c r="M196" i="25" s="1"/>
  <c r="Y188" i="25"/>
  <c r="Y190" i="25"/>
  <c r="Y196" i="25" s="1"/>
  <c r="Q188" i="25"/>
  <c r="Q190" i="25"/>
  <c r="Q196" i="25" s="1"/>
  <c r="AC196" i="25"/>
  <c r="AD196" i="25"/>
  <c r="Z9" i="25"/>
  <c r="Z192" i="25" s="1"/>
  <c r="R9" i="25"/>
  <c r="R192" i="25" s="1"/>
  <c r="K9" i="25"/>
  <c r="K192" i="25" s="1"/>
  <c r="K188" i="25" l="1"/>
  <c r="K190" i="25"/>
  <c r="K196" i="25" s="1"/>
  <c r="R188" i="25"/>
  <c r="R190" i="25"/>
  <c r="R196" i="25" s="1"/>
  <c r="Z188" i="25"/>
  <c r="Z190" i="25"/>
  <c r="Z196" i="25" s="1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H21" i="3" l="1"/>
  <c r="J21" i="3" s="1"/>
  <c r="H22" i="3"/>
  <c r="J22" i="3" s="1"/>
  <c r="H20" i="3"/>
  <c r="J20" i="3" s="1"/>
  <c r="E6" i="9" l="1"/>
  <c r="E10" i="14"/>
  <c r="I7" i="3" l="1"/>
  <c r="J17" i="3" l="1"/>
  <c r="I7" i="27"/>
  <c r="G12" i="26"/>
  <c r="G39" i="26"/>
  <c r="G40" i="26"/>
  <c r="I32" i="33"/>
  <c r="S32" i="33" s="1"/>
  <c r="J32" i="33"/>
  <c r="T32" i="33" s="1"/>
  <c r="K32" i="33"/>
  <c r="U32" i="33" s="1"/>
  <c r="L32" i="33"/>
  <c r="V32" i="33" s="1"/>
  <c r="M32" i="33"/>
  <c r="W32" i="33" s="1"/>
  <c r="N32" i="33"/>
  <c r="X32" i="33" s="1"/>
  <c r="H32" i="33"/>
  <c r="R32" i="33" s="1"/>
  <c r="M15" i="2" l="1"/>
  <c r="M59" i="2"/>
  <c r="M22" i="2"/>
  <c r="M13" i="2"/>
  <c r="M11" i="2"/>
  <c r="M46" i="2"/>
  <c r="Y32" i="33"/>
  <c r="O32" i="33"/>
  <c r="B52" i="32" l="1"/>
  <c r="G52" i="32"/>
  <c r="H52" i="32"/>
  <c r="O52" i="32" s="1"/>
  <c r="I52" i="32"/>
  <c r="P52" i="32" s="1"/>
  <c r="J52" i="32"/>
  <c r="Q52" i="32" s="1"/>
  <c r="K52" i="32"/>
  <c r="R52" i="32" s="1"/>
  <c r="L52" i="32"/>
  <c r="S52" i="32" l="1"/>
  <c r="T6" i="33"/>
  <c r="S6" i="33"/>
  <c r="R6" i="33"/>
  <c r="Q6" i="33"/>
  <c r="P6" i="33"/>
  <c r="A3" i="32" l="1"/>
  <c r="B3" i="32"/>
  <c r="G3" i="32"/>
  <c r="H3" i="32"/>
  <c r="L3" i="32"/>
  <c r="H4" i="32"/>
  <c r="H5" i="32"/>
  <c r="I5" i="32"/>
  <c r="J5" i="32"/>
  <c r="K5" i="32"/>
  <c r="A6" i="32"/>
  <c r="B6" i="32"/>
  <c r="G6" i="32"/>
  <c r="H6" i="32"/>
  <c r="I6" i="32"/>
  <c r="J6" i="32"/>
  <c r="K6" i="32"/>
  <c r="L6" i="32"/>
  <c r="A7" i="32"/>
  <c r="B7" i="32"/>
  <c r="G7" i="32"/>
  <c r="H7" i="32"/>
  <c r="I7" i="32"/>
  <c r="J7" i="32"/>
  <c r="K7" i="32"/>
  <c r="A8" i="32"/>
  <c r="B8" i="32"/>
  <c r="B9" i="32"/>
  <c r="G9" i="32"/>
  <c r="H9" i="32"/>
  <c r="O9" i="32" s="1"/>
  <c r="B10" i="32"/>
  <c r="G10" i="32"/>
  <c r="H10" i="32"/>
  <c r="O10" i="32" s="1"/>
  <c r="I10" i="32"/>
  <c r="P10" i="32" s="1"/>
  <c r="J10" i="32"/>
  <c r="Q10" i="32" s="1"/>
  <c r="K10" i="32"/>
  <c r="R10" i="32" s="1"/>
  <c r="B12" i="32"/>
  <c r="B13" i="32"/>
  <c r="G13" i="32"/>
  <c r="H13" i="32"/>
  <c r="O13" i="32" s="1"/>
  <c r="B14" i="32"/>
  <c r="G14" i="32"/>
  <c r="H14" i="32"/>
  <c r="O14" i="32" s="1"/>
  <c r="I14" i="32"/>
  <c r="P14" i="32" s="1"/>
  <c r="J14" i="32"/>
  <c r="Q14" i="32" s="1"/>
  <c r="K14" i="32"/>
  <c r="R14" i="32" s="1"/>
  <c r="B15" i="32"/>
  <c r="G15" i="32"/>
  <c r="H15" i="32"/>
  <c r="O15" i="32" s="1"/>
  <c r="B16" i="32"/>
  <c r="G16" i="32"/>
  <c r="H16" i="32"/>
  <c r="O16" i="32" s="1"/>
  <c r="B18" i="32"/>
  <c r="B19" i="32"/>
  <c r="G19" i="32"/>
  <c r="H19" i="32"/>
  <c r="O19" i="32" s="1"/>
  <c r="I19" i="32"/>
  <c r="P19" i="32" s="1"/>
  <c r="J19" i="32"/>
  <c r="Q19" i="32" s="1"/>
  <c r="K19" i="32"/>
  <c r="R19" i="32" s="1"/>
  <c r="B20" i="32"/>
  <c r="G20" i="32"/>
  <c r="H20" i="32"/>
  <c r="O20" i="32" s="1"/>
  <c r="S20" i="32" s="1"/>
  <c r="K20" i="32"/>
  <c r="R20" i="32" s="1"/>
  <c r="B21" i="32"/>
  <c r="G21" i="32"/>
  <c r="H21" i="32"/>
  <c r="O21" i="32" s="1"/>
  <c r="I21" i="32"/>
  <c r="P21" i="32" s="1"/>
  <c r="J21" i="32"/>
  <c r="Q21" i="32" s="1"/>
  <c r="K21" i="32"/>
  <c r="R21" i="32" s="1"/>
  <c r="B22" i="32"/>
  <c r="G22" i="32"/>
  <c r="H22" i="32"/>
  <c r="O22" i="32" s="1"/>
  <c r="B23" i="32"/>
  <c r="G23" i="32"/>
  <c r="H23" i="32"/>
  <c r="O23" i="32" s="1"/>
  <c r="B24" i="32"/>
  <c r="G24" i="32"/>
  <c r="H24" i="32"/>
  <c r="O24" i="32" s="1"/>
  <c r="I24" i="32"/>
  <c r="P24" i="32" s="1"/>
  <c r="J24" i="32"/>
  <c r="Q24" i="32" s="1"/>
  <c r="K24" i="32"/>
  <c r="R24" i="32" s="1"/>
  <c r="B26" i="32"/>
  <c r="B27" i="32"/>
  <c r="G27" i="32"/>
  <c r="H27" i="32"/>
  <c r="O27" i="32" s="1"/>
  <c r="I27" i="32"/>
  <c r="P27" i="32" s="1"/>
  <c r="J27" i="32"/>
  <c r="Q27" i="32" s="1"/>
  <c r="K27" i="32"/>
  <c r="R27" i="32" s="1"/>
  <c r="B28" i="32"/>
  <c r="G28" i="32"/>
  <c r="H28" i="32"/>
  <c r="O28" i="32" s="1"/>
  <c r="I28" i="32"/>
  <c r="P28" i="32" s="1"/>
  <c r="J28" i="32"/>
  <c r="Q28" i="32" s="1"/>
  <c r="K28" i="32"/>
  <c r="R28" i="32" s="1"/>
  <c r="B29" i="32"/>
  <c r="G29" i="32"/>
  <c r="H29" i="32"/>
  <c r="O29" i="32" s="1"/>
  <c r="I29" i="32"/>
  <c r="P29" i="32" s="1"/>
  <c r="J29" i="32"/>
  <c r="Q29" i="32" s="1"/>
  <c r="K29" i="32"/>
  <c r="R29" i="32" s="1"/>
  <c r="B30" i="32"/>
  <c r="G30" i="32"/>
  <c r="H30" i="32"/>
  <c r="O30" i="32" s="1"/>
  <c r="I30" i="32"/>
  <c r="P30" i="32" s="1"/>
  <c r="J30" i="32"/>
  <c r="Q30" i="32" s="1"/>
  <c r="K30" i="32"/>
  <c r="R30" i="32" s="1"/>
  <c r="B32" i="32"/>
  <c r="B33" i="32"/>
  <c r="G33" i="32"/>
  <c r="H33" i="32"/>
  <c r="O33" i="32" s="1"/>
  <c r="I33" i="32"/>
  <c r="P33" i="32" s="1"/>
  <c r="J33" i="32"/>
  <c r="Q33" i="32" s="1"/>
  <c r="K33" i="32"/>
  <c r="R33" i="32" s="1"/>
  <c r="B34" i="32"/>
  <c r="G34" i="32"/>
  <c r="H34" i="32"/>
  <c r="O34" i="32" s="1"/>
  <c r="I34" i="32"/>
  <c r="P34" i="32" s="1"/>
  <c r="J34" i="32"/>
  <c r="Q34" i="32" s="1"/>
  <c r="K34" i="32"/>
  <c r="R34" i="32" s="1"/>
  <c r="B35" i="32"/>
  <c r="G35" i="32"/>
  <c r="H35" i="32"/>
  <c r="O35" i="32" s="1"/>
  <c r="I35" i="32"/>
  <c r="P35" i="32" s="1"/>
  <c r="J35" i="32"/>
  <c r="Q35" i="32" s="1"/>
  <c r="K35" i="32"/>
  <c r="R35" i="32" s="1"/>
  <c r="B36" i="32"/>
  <c r="G36" i="32"/>
  <c r="H36" i="32"/>
  <c r="O36" i="32" s="1"/>
  <c r="I36" i="32"/>
  <c r="P36" i="32" s="1"/>
  <c r="J36" i="32"/>
  <c r="Q36" i="32" s="1"/>
  <c r="K36" i="32"/>
  <c r="R36" i="32" s="1"/>
  <c r="B37" i="32"/>
  <c r="G37" i="32"/>
  <c r="H37" i="32"/>
  <c r="O37" i="32" s="1"/>
  <c r="I37" i="32"/>
  <c r="P37" i="32" s="1"/>
  <c r="J37" i="32"/>
  <c r="Q37" i="32" s="1"/>
  <c r="K37" i="32"/>
  <c r="R37" i="32" s="1"/>
  <c r="B38" i="32"/>
  <c r="G38" i="32"/>
  <c r="H38" i="32"/>
  <c r="O38" i="32" s="1"/>
  <c r="I38" i="32"/>
  <c r="P38" i="32" s="1"/>
  <c r="J38" i="32"/>
  <c r="Q38" i="32" s="1"/>
  <c r="K38" i="32"/>
  <c r="R38" i="32" s="1"/>
  <c r="B39" i="32"/>
  <c r="G39" i="32"/>
  <c r="J39" i="32"/>
  <c r="Q39" i="32" s="1"/>
  <c r="K39" i="32"/>
  <c r="R39" i="32" s="1"/>
  <c r="B40" i="32"/>
  <c r="G40" i="32"/>
  <c r="J40" i="32"/>
  <c r="Q40" i="32" s="1"/>
  <c r="K40" i="32"/>
  <c r="R40" i="32" s="1"/>
  <c r="B41" i="32"/>
  <c r="G41" i="32"/>
  <c r="H41" i="32"/>
  <c r="O41" i="32" s="1"/>
  <c r="I41" i="32"/>
  <c r="P41" i="32" s="1"/>
  <c r="J41" i="32"/>
  <c r="Q41" i="32" s="1"/>
  <c r="K41" i="32"/>
  <c r="R41" i="32" s="1"/>
  <c r="B42" i="32"/>
  <c r="G42" i="32"/>
  <c r="H42" i="32"/>
  <c r="O42" i="32" s="1"/>
  <c r="B43" i="32"/>
  <c r="G43" i="32"/>
  <c r="H43" i="32"/>
  <c r="O43" i="32" s="1"/>
  <c r="B44" i="32"/>
  <c r="G44" i="32"/>
  <c r="H44" i="32"/>
  <c r="O44" i="32" s="1"/>
  <c r="B45" i="32"/>
  <c r="G45" i="32"/>
  <c r="H45" i="32"/>
  <c r="O45" i="32" s="1"/>
  <c r="I45" i="32"/>
  <c r="P45" i="32" s="1"/>
  <c r="J45" i="32"/>
  <c r="Q45" i="32" s="1"/>
  <c r="K45" i="32"/>
  <c r="R45" i="32" s="1"/>
  <c r="B46" i="32"/>
  <c r="G46" i="32"/>
  <c r="H46" i="32"/>
  <c r="O46" i="32" s="1"/>
  <c r="I46" i="32"/>
  <c r="P46" i="32" s="1"/>
  <c r="J46" i="32"/>
  <c r="Q46" i="32" s="1"/>
  <c r="K46" i="32"/>
  <c r="R46" i="32" s="1"/>
  <c r="B47" i="32"/>
  <c r="G47" i="32"/>
  <c r="H47" i="32"/>
  <c r="O47" i="32" s="1"/>
  <c r="I47" i="32"/>
  <c r="P47" i="32" s="1"/>
  <c r="J47" i="32"/>
  <c r="Q47" i="32" s="1"/>
  <c r="K47" i="32"/>
  <c r="R47" i="32" s="1"/>
  <c r="B48" i="32"/>
  <c r="G48" i="32"/>
  <c r="H48" i="32"/>
  <c r="O48" i="32" s="1"/>
  <c r="I48" i="32"/>
  <c r="P48" i="32" s="1"/>
  <c r="J48" i="32"/>
  <c r="Q48" i="32" s="1"/>
  <c r="K48" i="32"/>
  <c r="R48" i="32" s="1"/>
  <c r="B49" i="32"/>
  <c r="G49" i="32"/>
  <c r="H49" i="32"/>
  <c r="O49" i="32" s="1"/>
  <c r="I49" i="32"/>
  <c r="P49" i="32" s="1"/>
  <c r="J49" i="32"/>
  <c r="Q49" i="32" s="1"/>
  <c r="K49" i="32"/>
  <c r="R49" i="32" s="1"/>
  <c r="B50" i="32"/>
  <c r="G50" i="32"/>
  <c r="H50" i="32"/>
  <c r="O50" i="32" s="1"/>
  <c r="I50" i="32"/>
  <c r="P50" i="32" s="1"/>
  <c r="J50" i="32"/>
  <c r="Q50" i="32" s="1"/>
  <c r="K50" i="32"/>
  <c r="R50" i="32" s="1"/>
  <c r="B51" i="32"/>
  <c r="G51" i="32"/>
  <c r="H51" i="32"/>
  <c r="O51" i="32" s="1"/>
  <c r="I51" i="32"/>
  <c r="P51" i="32" s="1"/>
  <c r="J51" i="32"/>
  <c r="Q51" i="32" s="1"/>
  <c r="K51" i="32"/>
  <c r="R51" i="32" s="1"/>
  <c r="B54" i="32"/>
  <c r="B55" i="32"/>
  <c r="G55" i="32"/>
  <c r="H55" i="32"/>
  <c r="O55" i="32" s="1"/>
  <c r="A3" i="33"/>
  <c r="B3" i="33"/>
  <c r="G3" i="33"/>
  <c r="H3" i="33"/>
  <c r="O3" i="33"/>
  <c r="H4" i="33"/>
  <c r="H5" i="33"/>
  <c r="I5" i="33"/>
  <c r="J5" i="33"/>
  <c r="K5" i="33"/>
  <c r="L5" i="33"/>
  <c r="M5" i="33"/>
  <c r="N5" i="33"/>
  <c r="A6" i="33"/>
  <c r="B6" i="33"/>
  <c r="G6" i="33"/>
  <c r="H6" i="33"/>
  <c r="I6" i="33"/>
  <c r="J6" i="33"/>
  <c r="K6" i="33"/>
  <c r="L6" i="33"/>
  <c r="M6" i="33"/>
  <c r="N6" i="33"/>
  <c r="B7" i="33"/>
  <c r="B8" i="33"/>
  <c r="G8" i="33"/>
  <c r="H8" i="33"/>
  <c r="R8" i="33" s="1"/>
  <c r="I8" i="33"/>
  <c r="S8" i="33" s="1"/>
  <c r="J8" i="33"/>
  <c r="T8" i="33" s="1"/>
  <c r="K8" i="33"/>
  <c r="U8" i="33" s="1"/>
  <c r="L8" i="33"/>
  <c r="V8" i="33" s="1"/>
  <c r="M8" i="33"/>
  <c r="W8" i="33" s="1"/>
  <c r="N8" i="33"/>
  <c r="X8" i="33" s="1"/>
  <c r="B9" i="33"/>
  <c r="G9" i="33"/>
  <c r="B10" i="33"/>
  <c r="G10" i="33"/>
  <c r="H10" i="33"/>
  <c r="R10" i="33" s="1"/>
  <c r="I10" i="33"/>
  <c r="S10" i="33" s="1"/>
  <c r="J10" i="33"/>
  <c r="T10" i="33" s="1"/>
  <c r="K10" i="33"/>
  <c r="U10" i="33" s="1"/>
  <c r="L10" i="33"/>
  <c r="V10" i="33" s="1"/>
  <c r="M10" i="33"/>
  <c r="W10" i="33" s="1"/>
  <c r="N10" i="33"/>
  <c r="X10" i="33" s="1"/>
  <c r="B11" i="33"/>
  <c r="G11" i="33"/>
  <c r="I11" i="33"/>
  <c r="S11" i="33" s="1"/>
  <c r="K11" i="33"/>
  <c r="U11" i="33" s="1"/>
  <c r="B12" i="33"/>
  <c r="G12" i="33"/>
  <c r="H12" i="33"/>
  <c r="R12" i="33" s="1"/>
  <c r="I12" i="33"/>
  <c r="S12" i="33" s="1"/>
  <c r="J12" i="33"/>
  <c r="T12" i="33" s="1"/>
  <c r="K12" i="33"/>
  <c r="U12" i="33" s="1"/>
  <c r="L12" i="33"/>
  <c r="V12" i="33" s="1"/>
  <c r="M12" i="33"/>
  <c r="W12" i="33" s="1"/>
  <c r="N12" i="33"/>
  <c r="X12" i="33" s="1"/>
  <c r="B13" i="33"/>
  <c r="G13" i="33"/>
  <c r="N13" i="33"/>
  <c r="X13" i="33" s="1"/>
  <c r="B14" i="33"/>
  <c r="G14" i="33"/>
  <c r="H14" i="33"/>
  <c r="R14" i="33" s="1"/>
  <c r="I14" i="33"/>
  <c r="S14" i="33" s="1"/>
  <c r="J14" i="33"/>
  <c r="T14" i="33" s="1"/>
  <c r="K14" i="33"/>
  <c r="U14" i="33" s="1"/>
  <c r="L14" i="33"/>
  <c r="V14" i="33" s="1"/>
  <c r="M14" i="33"/>
  <c r="W14" i="33" s="1"/>
  <c r="N14" i="33"/>
  <c r="X14" i="33" s="1"/>
  <c r="B15" i="33"/>
  <c r="G15" i="33"/>
  <c r="N15" i="33"/>
  <c r="X15" i="33" s="1"/>
  <c r="B16" i="33"/>
  <c r="G16" i="33"/>
  <c r="H16" i="33"/>
  <c r="R16" i="33" s="1"/>
  <c r="I16" i="33"/>
  <c r="S16" i="33" s="1"/>
  <c r="J16" i="33"/>
  <c r="T16" i="33" s="1"/>
  <c r="K16" i="33"/>
  <c r="U16" i="33" s="1"/>
  <c r="L16" i="33"/>
  <c r="V16" i="33" s="1"/>
  <c r="M16" i="33"/>
  <c r="W16" i="33" s="1"/>
  <c r="N16" i="33"/>
  <c r="X16" i="33" s="1"/>
  <c r="B17" i="33"/>
  <c r="G17" i="33"/>
  <c r="H17" i="33"/>
  <c r="R17" i="33" s="1"/>
  <c r="I17" i="33"/>
  <c r="S17" i="33" s="1"/>
  <c r="J17" i="33"/>
  <c r="T17" i="33" s="1"/>
  <c r="K17" i="33"/>
  <c r="U17" i="33" s="1"/>
  <c r="L17" i="33"/>
  <c r="V17" i="33" s="1"/>
  <c r="M17" i="33"/>
  <c r="W17" i="33" s="1"/>
  <c r="N17" i="33"/>
  <c r="X17" i="33" s="1"/>
  <c r="B18" i="33"/>
  <c r="G18" i="33"/>
  <c r="H18" i="33"/>
  <c r="R18" i="33" s="1"/>
  <c r="I18" i="33"/>
  <c r="S18" i="33" s="1"/>
  <c r="J18" i="33"/>
  <c r="T18" i="33" s="1"/>
  <c r="K18" i="33"/>
  <c r="U18" i="33" s="1"/>
  <c r="L18" i="33"/>
  <c r="V18" i="33" s="1"/>
  <c r="M18" i="33"/>
  <c r="W18" i="33" s="1"/>
  <c r="N18" i="33"/>
  <c r="X18" i="33" s="1"/>
  <c r="B19" i="33"/>
  <c r="G19" i="33"/>
  <c r="H19" i="33"/>
  <c r="R19" i="33" s="1"/>
  <c r="I19" i="33"/>
  <c r="S19" i="33" s="1"/>
  <c r="J19" i="33"/>
  <c r="T19" i="33" s="1"/>
  <c r="K19" i="33"/>
  <c r="U19" i="33" s="1"/>
  <c r="L19" i="33"/>
  <c r="V19" i="33" s="1"/>
  <c r="M19" i="33"/>
  <c r="W19" i="33" s="1"/>
  <c r="N19" i="33"/>
  <c r="X19" i="33" s="1"/>
  <c r="B21" i="33"/>
  <c r="B22" i="33"/>
  <c r="G22" i="33"/>
  <c r="H22" i="33"/>
  <c r="R22" i="33" s="1"/>
  <c r="I22" i="33"/>
  <c r="S22" i="33" s="1"/>
  <c r="J22" i="33"/>
  <c r="T22" i="33" s="1"/>
  <c r="K22" i="33"/>
  <c r="U22" i="33" s="1"/>
  <c r="L22" i="33"/>
  <c r="V22" i="33" s="1"/>
  <c r="M22" i="33"/>
  <c r="W22" i="33" s="1"/>
  <c r="N22" i="33"/>
  <c r="X22" i="33" s="1"/>
  <c r="B23" i="33"/>
  <c r="G23" i="33"/>
  <c r="H23" i="33"/>
  <c r="R23" i="33" s="1"/>
  <c r="I23" i="33"/>
  <c r="S23" i="33" s="1"/>
  <c r="J23" i="33"/>
  <c r="T23" i="33" s="1"/>
  <c r="K23" i="33"/>
  <c r="U23" i="33" s="1"/>
  <c r="L23" i="33"/>
  <c r="V23" i="33" s="1"/>
  <c r="M23" i="33"/>
  <c r="W23" i="33" s="1"/>
  <c r="N23" i="33"/>
  <c r="X23" i="33" s="1"/>
  <c r="B24" i="33"/>
  <c r="G24" i="33"/>
  <c r="H24" i="33"/>
  <c r="R24" i="33" s="1"/>
  <c r="I24" i="33"/>
  <c r="S24" i="33" s="1"/>
  <c r="J24" i="33"/>
  <c r="T24" i="33" s="1"/>
  <c r="K24" i="33"/>
  <c r="U24" i="33" s="1"/>
  <c r="L24" i="33"/>
  <c r="V24" i="33" s="1"/>
  <c r="M24" i="33"/>
  <c r="W24" i="33" s="1"/>
  <c r="N24" i="33"/>
  <c r="X24" i="33" s="1"/>
  <c r="B25" i="33"/>
  <c r="G25" i="33"/>
  <c r="B26" i="33"/>
  <c r="G26" i="33"/>
  <c r="H26" i="33"/>
  <c r="R26" i="33" s="1"/>
  <c r="I26" i="33"/>
  <c r="S26" i="33" s="1"/>
  <c r="J26" i="33"/>
  <c r="T26" i="33" s="1"/>
  <c r="K26" i="33"/>
  <c r="U26" i="33" s="1"/>
  <c r="L26" i="33"/>
  <c r="V26" i="33" s="1"/>
  <c r="M26" i="33"/>
  <c r="W26" i="33" s="1"/>
  <c r="N26" i="33"/>
  <c r="X26" i="33" s="1"/>
  <c r="B27" i="33"/>
  <c r="G27" i="33"/>
  <c r="H27" i="33"/>
  <c r="R27" i="33" s="1"/>
  <c r="I27" i="33"/>
  <c r="S27" i="33" s="1"/>
  <c r="J27" i="33"/>
  <c r="T27" i="33" s="1"/>
  <c r="K27" i="33"/>
  <c r="U27" i="33" s="1"/>
  <c r="L27" i="33"/>
  <c r="V27" i="33" s="1"/>
  <c r="M27" i="33"/>
  <c r="W27" i="33" s="1"/>
  <c r="N27" i="33"/>
  <c r="X27" i="33" s="1"/>
  <c r="B28" i="33"/>
  <c r="G28" i="33"/>
  <c r="H28" i="33"/>
  <c r="R28" i="33" s="1"/>
  <c r="I28" i="33"/>
  <c r="S28" i="33" s="1"/>
  <c r="J28" i="33"/>
  <c r="T28" i="33" s="1"/>
  <c r="K28" i="33"/>
  <c r="U28" i="33" s="1"/>
  <c r="L28" i="33"/>
  <c r="V28" i="33" s="1"/>
  <c r="M28" i="33"/>
  <c r="W28" i="33" s="1"/>
  <c r="N28" i="33"/>
  <c r="X28" i="33" s="1"/>
  <c r="B29" i="33"/>
  <c r="G29" i="33"/>
  <c r="H29" i="33"/>
  <c r="R29" i="33" s="1"/>
  <c r="I29" i="33"/>
  <c r="S29" i="33" s="1"/>
  <c r="J29" i="33"/>
  <c r="T29" i="33" s="1"/>
  <c r="K29" i="33"/>
  <c r="U29" i="33" s="1"/>
  <c r="L29" i="33"/>
  <c r="V29" i="33" s="1"/>
  <c r="M29" i="33"/>
  <c r="W29" i="33" s="1"/>
  <c r="N29" i="33"/>
  <c r="X29" i="33" s="1"/>
  <c r="B30" i="33"/>
  <c r="G30" i="33"/>
  <c r="H30" i="33"/>
  <c r="R30" i="33" s="1"/>
  <c r="I30" i="33"/>
  <c r="S30" i="33" s="1"/>
  <c r="J30" i="33"/>
  <c r="T30" i="33" s="1"/>
  <c r="K30" i="33"/>
  <c r="U30" i="33" s="1"/>
  <c r="L30" i="33"/>
  <c r="V30" i="33" s="1"/>
  <c r="M30" i="33"/>
  <c r="W30" i="33" s="1"/>
  <c r="N30" i="33"/>
  <c r="X30" i="33" s="1"/>
  <c r="B31" i="33"/>
  <c r="G31" i="33"/>
  <c r="H31" i="33"/>
  <c r="R31" i="33" s="1"/>
  <c r="I31" i="33"/>
  <c r="S31" i="33" s="1"/>
  <c r="J31" i="33"/>
  <c r="T31" i="33" s="1"/>
  <c r="K31" i="33"/>
  <c r="U31" i="33" s="1"/>
  <c r="L31" i="33"/>
  <c r="V31" i="33" s="1"/>
  <c r="M31" i="33"/>
  <c r="W31" i="33" s="1"/>
  <c r="N31" i="33"/>
  <c r="X31" i="33" s="1"/>
  <c r="B34" i="33"/>
  <c r="B35" i="33"/>
  <c r="G35" i="33"/>
  <c r="H35" i="33"/>
  <c r="R35" i="33" s="1"/>
  <c r="I35" i="33"/>
  <c r="S35" i="33" s="1"/>
  <c r="J35" i="33"/>
  <c r="T35" i="33" s="1"/>
  <c r="K35" i="33"/>
  <c r="U35" i="33" s="1"/>
  <c r="L35" i="33"/>
  <c r="V35" i="33" s="1"/>
  <c r="M35" i="33"/>
  <c r="W35" i="33" s="1"/>
  <c r="N35" i="33"/>
  <c r="X35" i="33" s="1"/>
  <c r="B36" i="33"/>
  <c r="G36" i="33"/>
  <c r="H36" i="33"/>
  <c r="R36" i="33" s="1"/>
  <c r="I36" i="33"/>
  <c r="S36" i="33" s="1"/>
  <c r="J36" i="33"/>
  <c r="T36" i="33" s="1"/>
  <c r="K36" i="33"/>
  <c r="U36" i="33" s="1"/>
  <c r="L36" i="33"/>
  <c r="V36" i="33" s="1"/>
  <c r="M36" i="33"/>
  <c r="W36" i="33" s="1"/>
  <c r="N36" i="33"/>
  <c r="X36" i="33" s="1"/>
  <c r="B37" i="33"/>
  <c r="G37" i="33"/>
  <c r="H37" i="33"/>
  <c r="R37" i="33" s="1"/>
  <c r="I37" i="33"/>
  <c r="S37" i="33" s="1"/>
  <c r="J37" i="33"/>
  <c r="T37" i="33" s="1"/>
  <c r="K37" i="33"/>
  <c r="U37" i="33" s="1"/>
  <c r="L37" i="33"/>
  <c r="V37" i="33" s="1"/>
  <c r="M37" i="33"/>
  <c r="W37" i="33" s="1"/>
  <c r="N37" i="33"/>
  <c r="X37" i="33" s="1"/>
  <c r="B38" i="33"/>
  <c r="G38" i="33"/>
  <c r="H38" i="33"/>
  <c r="R38" i="33" s="1"/>
  <c r="I38" i="33"/>
  <c r="S38" i="33" s="1"/>
  <c r="J38" i="33"/>
  <c r="T38" i="33" s="1"/>
  <c r="K38" i="33"/>
  <c r="U38" i="33" s="1"/>
  <c r="L38" i="33"/>
  <c r="V38" i="33" s="1"/>
  <c r="M38" i="33"/>
  <c r="W38" i="33" s="1"/>
  <c r="N38" i="33"/>
  <c r="X38" i="33" s="1"/>
  <c r="B39" i="33"/>
  <c r="G39" i="33"/>
  <c r="H39" i="33"/>
  <c r="R39" i="33" s="1"/>
  <c r="I39" i="33"/>
  <c r="S39" i="33" s="1"/>
  <c r="J39" i="33"/>
  <c r="T39" i="33" s="1"/>
  <c r="K39" i="33"/>
  <c r="U39" i="33" s="1"/>
  <c r="L39" i="33"/>
  <c r="V39" i="33" s="1"/>
  <c r="M39" i="33"/>
  <c r="W39" i="33" s="1"/>
  <c r="N39" i="33"/>
  <c r="X39" i="33" s="1"/>
  <c r="B40" i="33"/>
  <c r="G40" i="33"/>
  <c r="H40" i="33"/>
  <c r="R40" i="33" s="1"/>
  <c r="I40" i="33"/>
  <c r="S40" i="33" s="1"/>
  <c r="J40" i="33"/>
  <c r="T40" i="33" s="1"/>
  <c r="K40" i="33"/>
  <c r="U40" i="33" s="1"/>
  <c r="L40" i="33"/>
  <c r="V40" i="33" s="1"/>
  <c r="M40" i="33"/>
  <c r="W40" i="33" s="1"/>
  <c r="N40" i="33"/>
  <c r="X40" i="33" s="1"/>
  <c r="B41" i="33"/>
  <c r="G41" i="33"/>
  <c r="H41" i="33"/>
  <c r="R41" i="33" s="1"/>
  <c r="I41" i="33"/>
  <c r="S41" i="33" s="1"/>
  <c r="J41" i="33"/>
  <c r="T41" i="33" s="1"/>
  <c r="K41" i="33"/>
  <c r="U41" i="33" s="1"/>
  <c r="L41" i="33"/>
  <c r="V41" i="33" s="1"/>
  <c r="M41" i="33"/>
  <c r="W41" i="33" s="1"/>
  <c r="N41" i="33"/>
  <c r="X41" i="33" s="1"/>
  <c r="B42" i="33"/>
  <c r="G42" i="33"/>
  <c r="H42" i="33"/>
  <c r="R42" i="33" s="1"/>
  <c r="I42" i="33"/>
  <c r="S42" i="33" s="1"/>
  <c r="J42" i="33"/>
  <c r="T42" i="33" s="1"/>
  <c r="K42" i="33"/>
  <c r="U42" i="33" s="1"/>
  <c r="L42" i="33"/>
  <c r="V42" i="33" s="1"/>
  <c r="M42" i="33"/>
  <c r="W42" i="33" s="1"/>
  <c r="N42" i="33"/>
  <c r="X42" i="33" s="1"/>
  <c r="B43" i="33"/>
  <c r="G43" i="33"/>
  <c r="H43" i="33"/>
  <c r="R43" i="33" s="1"/>
  <c r="I43" i="33"/>
  <c r="S43" i="33" s="1"/>
  <c r="J43" i="33"/>
  <c r="T43" i="33" s="1"/>
  <c r="K43" i="33"/>
  <c r="U43" i="33" s="1"/>
  <c r="L43" i="33"/>
  <c r="V43" i="33" s="1"/>
  <c r="M43" i="33"/>
  <c r="W43" i="33" s="1"/>
  <c r="N43" i="33"/>
  <c r="X43" i="33" s="1"/>
  <c r="B44" i="33"/>
  <c r="G44" i="33"/>
  <c r="H44" i="33"/>
  <c r="R44" i="33" s="1"/>
  <c r="I44" i="33"/>
  <c r="S44" i="33" s="1"/>
  <c r="J44" i="33"/>
  <c r="T44" i="33" s="1"/>
  <c r="K44" i="33"/>
  <c r="U44" i="33" s="1"/>
  <c r="L44" i="33"/>
  <c r="V44" i="33" s="1"/>
  <c r="M44" i="33"/>
  <c r="W44" i="33" s="1"/>
  <c r="N44" i="33"/>
  <c r="X44" i="33" s="1"/>
  <c r="B45" i="33"/>
  <c r="G45" i="33"/>
  <c r="H45" i="33"/>
  <c r="R45" i="33" s="1"/>
  <c r="I45" i="33"/>
  <c r="S45" i="33" s="1"/>
  <c r="J45" i="33"/>
  <c r="T45" i="33" s="1"/>
  <c r="K45" i="33"/>
  <c r="U45" i="33" s="1"/>
  <c r="L45" i="33"/>
  <c r="V45" i="33" s="1"/>
  <c r="M45" i="33"/>
  <c r="W45" i="33" s="1"/>
  <c r="N45" i="33"/>
  <c r="X45" i="33" s="1"/>
  <c r="B46" i="33"/>
  <c r="G46" i="33"/>
  <c r="H46" i="33"/>
  <c r="R46" i="33" s="1"/>
  <c r="I46" i="33"/>
  <c r="S46" i="33" s="1"/>
  <c r="J46" i="33"/>
  <c r="T46" i="33" s="1"/>
  <c r="K46" i="33"/>
  <c r="U46" i="33" s="1"/>
  <c r="L46" i="33"/>
  <c r="V46" i="33" s="1"/>
  <c r="M46" i="33"/>
  <c r="W46" i="33" s="1"/>
  <c r="N46" i="33"/>
  <c r="X46" i="33" s="1"/>
  <c r="B47" i="33"/>
  <c r="G47" i="33"/>
  <c r="H47" i="33"/>
  <c r="R47" i="33" s="1"/>
  <c r="I47" i="33"/>
  <c r="S47" i="33" s="1"/>
  <c r="J47" i="33"/>
  <c r="T47" i="33" s="1"/>
  <c r="K47" i="33"/>
  <c r="U47" i="33" s="1"/>
  <c r="L47" i="33"/>
  <c r="V47" i="33" s="1"/>
  <c r="M47" i="33"/>
  <c r="W47" i="33" s="1"/>
  <c r="N47" i="33"/>
  <c r="X47" i="33" s="1"/>
  <c r="B48" i="33"/>
  <c r="G48" i="33"/>
  <c r="H48" i="33"/>
  <c r="R48" i="33" s="1"/>
  <c r="I48" i="33"/>
  <c r="S48" i="33" s="1"/>
  <c r="J48" i="33"/>
  <c r="T48" i="33" s="1"/>
  <c r="K48" i="33"/>
  <c r="U48" i="33" s="1"/>
  <c r="L48" i="33"/>
  <c r="V48" i="33" s="1"/>
  <c r="M48" i="33"/>
  <c r="W48" i="33" s="1"/>
  <c r="N48" i="33"/>
  <c r="X48" i="33" s="1"/>
  <c r="B49" i="33"/>
  <c r="G49" i="33"/>
  <c r="H49" i="33"/>
  <c r="R49" i="33" s="1"/>
  <c r="I49" i="33"/>
  <c r="S49" i="33" s="1"/>
  <c r="J49" i="33"/>
  <c r="T49" i="33" s="1"/>
  <c r="K49" i="33"/>
  <c r="U49" i="33" s="1"/>
  <c r="L49" i="33"/>
  <c r="V49" i="33" s="1"/>
  <c r="M49" i="33"/>
  <c r="W49" i="33" s="1"/>
  <c r="N49" i="33"/>
  <c r="X49" i="33" s="1"/>
  <c r="B50" i="33"/>
  <c r="G50" i="33"/>
  <c r="H50" i="33"/>
  <c r="R50" i="33" s="1"/>
  <c r="I50" i="33"/>
  <c r="S50" i="33" s="1"/>
  <c r="J50" i="33"/>
  <c r="T50" i="33" s="1"/>
  <c r="K50" i="33"/>
  <c r="U50" i="33" s="1"/>
  <c r="L50" i="33"/>
  <c r="V50" i="33" s="1"/>
  <c r="M50" i="33"/>
  <c r="W50" i="33" s="1"/>
  <c r="N50" i="33"/>
  <c r="X50" i="33" s="1"/>
  <c r="B51" i="33"/>
  <c r="G51" i="33"/>
  <c r="H51" i="33"/>
  <c r="R51" i="33" s="1"/>
  <c r="I51" i="33"/>
  <c r="S51" i="33" s="1"/>
  <c r="J51" i="33"/>
  <c r="T51" i="33" s="1"/>
  <c r="K51" i="33"/>
  <c r="U51" i="33" s="1"/>
  <c r="L51" i="33"/>
  <c r="V51" i="33" s="1"/>
  <c r="M51" i="33"/>
  <c r="W51" i="33" s="1"/>
  <c r="N51" i="33"/>
  <c r="X51" i="33" s="1"/>
  <c r="B52" i="33"/>
  <c r="G52" i="33"/>
  <c r="H52" i="33"/>
  <c r="R52" i="33" s="1"/>
  <c r="I52" i="33"/>
  <c r="S52" i="33" s="1"/>
  <c r="J52" i="33"/>
  <c r="T52" i="33" s="1"/>
  <c r="K52" i="33"/>
  <c r="U52" i="33" s="1"/>
  <c r="L52" i="33"/>
  <c r="V52" i="33" s="1"/>
  <c r="M52" i="33"/>
  <c r="W52" i="33" s="1"/>
  <c r="N52" i="33"/>
  <c r="X52" i="33" s="1"/>
  <c r="B53" i="33"/>
  <c r="G53" i="33"/>
  <c r="H53" i="33"/>
  <c r="R53" i="33" s="1"/>
  <c r="I53" i="33"/>
  <c r="S53" i="33" s="1"/>
  <c r="J53" i="33"/>
  <c r="T53" i="33" s="1"/>
  <c r="K53" i="33"/>
  <c r="U53" i="33" s="1"/>
  <c r="L53" i="33"/>
  <c r="V53" i="33" s="1"/>
  <c r="M53" i="33"/>
  <c r="W53" i="33" s="1"/>
  <c r="N53" i="33"/>
  <c r="X53" i="33" s="1"/>
  <c r="B54" i="33"/>
  <c r="G54" i="33"/>
  <c r="H54" i="33"/>
  <c r="R54" i="33" s="1"/>
  <c r="I54" i="33"/>
  <c r="S54" i="33" s="1"/>
  <c r="J54" i="33"/>
  <c r="T54" i="33" s="1"/>
  <c r="K54" i="33"/>
  <c r="U54" i="33" s="1"/>
  <c r="L54" i="33"/>
  <c r="V54" i="33" s="1"/>
  <c r="M54" i="33"/>
  <c r="W54" i="33" s="1"/>
  <c r="N54" i="33"/>
  <c r="X54" i="33" s="1"/>
  <c r="B55" i="33"/>
  <c r="G55" i="33"/>
  <c r="B56" i="33"/>
  <c r="G56" i="33"/>
  <c r="H56" i="33"/>
  <c r="R56" i="33" s="1"/>
  <c r="I56" i="33"/>
  <c r="S56" i="33" s="1"/>
  <c r="J56" i="33"/>
  <c r="T56" i="33" s="1"/>
  <c r="K56" i="33"/>
  <c r="U56" i="33" s="1"/>
  <c r="L56" i="33"/>
  <c r="V56" i="33" s="1"/>
  <c r="M56" i="33"/>
  <c r="W56" i="33" s="1"/>
  <c r="N56" i="33"/>
  <c r="X56" i="33" s="1"/>
  <c r="B57" i="33"/>
  <c r="G57" i="33"/>
  <c r="H57" i="33"/>
  <c r="R57" i="33" s="1"/>
  <c r="I57" i="33"/>
  <c r="S57" i="33" s="1"/>
  <c r="J57" i="33"/>
  <c r="T57" i="33" s="1"/>
  <c r="K57" i="33"/>
  <c r="U57" i="33" s="1"/>
  <c r="L57" i="33"/>
  <c r="V57" i="33" s="1"/>
  <c r="M57" i="33"/>
  <c r="W57" i="33" s="1"/>
  <c r="N57" i="33"/>
  <c r="X57" i="33" s="1"/>
  <c r="B59" i="33"/>
  <c r="B60" i="33"/>
  <c r="G60" i="33"/>
  <c r="H60" i="33"/>
  <c r="R60" i="33" s="1"/>
  <c r="I60" i="33"/>
  <c r="S60" i="33" s="1"/>
  <c r="J60" i="33"/>
  <c r="T60" i="33" s="1"/>
  <c r="K60" i="33"/>
  <c r="U60" i="33" s="1"/>
  <c r="L60" i="33"/>
  <c r="V60" i="33" s="1"/>
  <c r="M60" i="33"/>
  <c r="W60" i="33" s="1"/>
  <c r="N60" i="33"/>
  <c r="X60" i="33" s="1"/>
  <c r="B61" i="33"/>
  <c r="G61" i="33"/>
  <c r="H61" i="33"/>
  <c r="R61" i="33" s="1"/>
  <c r="I61" i="33"/>
  <c r="S61" i="33" s="1"/>
  <c r="J61" i="33"/>
  <c r="T61" i="33" s="1"/>
  <c r="K61" i="33"/>
  <c r="U61" i="33" s="1"/>
  <c r="L61" i="33"/>
  <c r="V61" i="33" s="1"/>
  <c r="M61" i="33"/>
  <c r="W61" i="33" s="1"/>
  <c r="N61" i="33"/>
  <c r="X61" i="33" s="1"/>
  <c r="B62" i="33"/>
  <c r="G62" i="33"/>
  <c r="H62" i="33"/>
  <c r="R62" i="33" s="1"/>
  <c r="I62" i="33"/>
  <c r="S62" i="33" s="1"/>
  <c r="J62" i="33"/>
  <c r="T62" i="33" s="1"/>
  <c r="K62" i="33"/>
  <c r="U62" i="33" s="1"/>
  <c r="L62" i="33"/>
  <c r="V62" i="33" s="1"/>
  <c r="M62" i="33"/>
  <c r="W62" i="33" s="1"/>
  <c r="N62" i="33"/>
  <c r="X62" i="33" s="1"/>
  <c r="B63" i="33"/>
  <c r="G63" i="33"/>
  <c r="H63" i="33"/>
  <c r="R63" i="33" s="1"/>
  <c r="I63" i="33"/>
  <c r="S63" i="33" s="1"/>
  <c r="J63" i="33"/>
  <c r="T63" i="33" s="1"/>
  <c r="K63" i="33"/>
  <c r="U63" i="33" s="1"/>
  <c r="L63" i="33"/>
  <c r="V63" i="33" s="1"/>
  <c r="M63" i="33"/>
  <c r="W63" i="33" s="1"/>
  <c r="N63" i="33"/>
  <c r="X63" i="33" s="1"/>
  <c r="B64" i="33"/>
  <c r="G64" i="33"/>
  <c r="I64" i="33"/>
  <c r="S64" i="33" s="1"/>
  <c r="J64" i="33"/>
  <c r="T64" i="33" s="1"/>
  <c r="K64" i="33"/>
  <c r="U64" i="33" s="1"/>
  <c r="L64" i="33"/>
  <c r="V64" i="33" s="1"/>
  <c r="M64" i="33"/>
  <c r="W64" i="33" s="1"/>
  <c r="N64" i="33"/>
  <c r="X64" i="33" s="1"/>
  <c r="B65" i="33"/>
  <c r="G65" i="33"/>
  <c r="H65" i="33"/>
  <c r="R65" i="33" s="1"/>
  <c r="I65" i="33"/>
  <c r="S65" i="33" s="1"/>
  <c r="J65" i="33"/>
  <c r="T65" i="33" s="1"/>
  <c r="K65" i="33"/>
  <c r="U65" i="33" s="1"/>
  <c r="L65" i="33"/>
  <c r="V65" i="33" s="1"/>
  <c r="M65" i="33"/>
  <c r="W65" i="33" s="1"/>
  <c r="N65" i="33"/>
  <c r="X65" i="33" s="1"/>
  <c r="B66" i="33"/>
  <c r="G66" i="33"/>
  <c r="I66" i="33"/>
  <c r="J66" i="33"/>
  <c r="K66" i="33"/>
  <c r="L66" i="33"/>
  <c r="M66" i="33"/>
  <c r="N66" i="33"/>
  <c r="B67" i="33"/>
  <c r="G67" i="33"/>
  <c r="I67" i="33"/>
  <c r="J67" i="33"/>
  <c r="K67" i="33"/>
  <c r="L67" i="33"/>
  <c r="M67" i="33"/>
  <c r="N67" i="33"/>
  <c r="B68" i="33"/>
  <c r="G68" i="33"/>
  <c r="I68" i="33"/>
  <c r="J68" i="33"/>
  <c r="K68" i="33"/>
  <c r="L68" i="33"/>
  <c r="M68" i="33"/>
  <c r="N68" i="33"/>
  <c r="B69" i="33"/>
  <c r="G69" i="33"/>
  <c r="I69" i="33"/>
  <c r="J69" i="33"/>
  <c r="K69" i="33"/>
  <c r="L69" i="33"/>
  <c r="M69" i="33"/>
  <c r="N69" i="33"/>
  <c r="B70" i="33"/>
  <c r="G70" i="33"/>
  <c r="I70" i="33"/>
  <c r="J70" i="33"/>
  <c r="K70" i="33"/>
  <c r="L70" i="33"/>
  <c r="M70" i="33"/>
  <c r="N70" i="33"/>
  <c r="B71" i="33"/>
  <c r="G71" i="33"/>
  <c r="I71" i="33"/>
  <c r="J71" i="33"/>
  <c r="K71" i="33"/>
  <c r="L71" i="33"/>
  <c r="M71" i="33"/>
  <c r="N71" i="33"/>
  <c r="B73" i="33"/>
  <c r="B74" i="33"/>
  <c r="G74" i="33"/>
  <c r="H74" i="33"/>
  <c r="R74" i="33" s="1"/>
  <c r="L229" i="25"/>
  <c r="M229" i="25"/>
  <c r="N229" i="25"/>
  <c r="O229" i="25"/>
  <c r="R229" i="25"/>
  <c r="S229" i="25"/>
  <c r="T229" i="25"/>
  <c r="V229" i="25"/>
  <c r="W229" i="25"/>
  <c r="X229" i="25"/>
  <c r="Y229" i="25"/>
  <c r="Z229" i="25"/>
  <c r="AA229" i="25"/>
  <c r="AB229" i="25"/>
  <c r="AC229" i="25"/>
  <c r="AD229" i="25"/>
  <c r="K229" i="25"/>
  <c r="F229" i="25"/>
  <c r="T72" i="33" l="1"/>
  <c r="S72" i="33"/>
  <c r="Y27" i="33"/>
  <c r="X72" i="33"/>
  <c r="W72" i="33"/>
  <c r="V72" i="33"/>
  <c r="U72" i="33"/>
  <c r="S49" i="32"/>
  <c r="O25" i="32"/>
  <c r="S25" i="32" s="1"/>
  <c r="R31" i="32"/>
  <c r="Q31" i="32"/>
  <c r="P31" i="32"/>
  <c r="O31" i="32"/>
  <c r="S14" i="32"/>
  <c r="O17" i="32"/>
  <c r="S36" i="32"/>
  <c r="S24" i="32"/>
  <c r="O11" i="32"/>
  <c r="S50" i="32"/>
  <c r="S37" i="32"/>
  <c r="S51" i="32"/>
  <c r="S47" i="32"/>
  <c r="S10" i="32"/>
  <c r="S55" i="32"/>
  <c r="O56" i="32"/>
  <c r="S56" i="32" s="1"/>
  <c r="S38" i="32"/>
  <c r="S41" i="32"/>
  <c r="S34" i="32"/>
  <c r="S45" i="32"/>
  <c r="S29" i="32"/>
  <c r="S27" i="32"/>
  <c r="S21" i="32"/>
  <c r="S19" i="32"/>
  <c r="S28" i="32"/>
  <c r="S48" i="32"/>
  <c r="S46" i="32"/>
  <c r="S33" i="32"/>
  <c r="S30" i="32"/>
  <c r="S35" i="32"/>
  <c r="Y36" i="33"/>
  <c r="Y65" i="33"/>
  <c r="Y30" i="33"/>
  <c r="Y18" i="33"/>
  <c r="Y54" i="33"/>
  <c r="Y10" i="33"/>
  <c r="Y60" i="33"/>
  <c r="Y56" i="33"/>
  <c r="Y48" i="33"/>
  <c r="Y57" i="33"/>
  <c r="Y45" i="33"/>
  <c r="Y17" i="33"/>
  <c r="Y12" i="33"/>
  <c r="Y46" i="33"/>
  <c r="Y29" i="33"/>
  <c r="Y35" i="33"/>
  <c r="Y8" i="33"/>
  <c r="Y49" i="33"/>
  <c r="Y43" i="33"/>
  <c r="Y37" i="33"/>
  <c r="Y16" i="33"/>
  <c r="Y50" i="33"/>
  <c r="Y38" i="33"/>
  <c r="Y26" i="33"/>
  <c r="Y22" i="33"/>
  <c r="Y47" i="33"/>
  <c r="Y51" i="33"/>
  <c r="Y44" i="33"/>
  <c r="Y61" i="33"/>
  <c r="Y52" i="33"/>
  <c r="Y40" i="33"/>
  <c r="Y28" i="33"/>
  <c r="Y23" i="33"/>
  <c r="Y19" i="33"/>
  <c r="Y39" i="33"/>
  <c r="Y63" i="33"/>
  <c r="Y62" i="33"/>
  <c r="Y53" i="33"/>
  <c r="Y41" i="33"/>
  <c r="Y24" i="33"/>
  <c r="Y74" i="33"/>
  <c r="R75" i="33"/>
  <c r="Y75" i="33" s="1"/>
  <c r="Y42" i="33"/>
  <c r="Y31" i="33"/>
  <c r="Y14" i="33"/>
  <c r="S31" i="32" l="1"/>
  <c r="K44" i="32"/>
  <c r="R44" i="32" s="1"/>
  <c r="K43" i="32"/>
  <c r="R43" i="32" s="1"/>
  <c r="K42" i="32"/>
  <c r="R42" i="32" s="1"/>
  <c r="J44" i="32"/>
  <c r="Q44" i="32" s="1"/>
  <c r="J43" i="32"/>
  <c r="Q43" i="32" s="1"/>
  <c r="J42" i="32"/>
  <c r="Q42" i="32" s="1"/>
  <c r="I44" i="32"/>
  <c r="P44" i="32" s="1"/>
  <c r="I43" i="32"/>
  <c r="P43" i="32" s="1"/>
  <c r="I42" i="32"/>
  <c r="P42" i="32" s="1"/>
  <c r="H40" i="32"/>
  <c r="O40" i="32" s="1"/>
  <c r="H39" i="32"/>
  <c r="O39" i="32" s="1"/>
  <c r="I40" i="32"/>
  <c r="P40" i="32" s="1"/>
  <c r="I39" i="32"/>
  <c r="P39" i="32" s="1"/>
  <c r="K23" i="32"/>
  <c r="R23" i="32" s="1"/>
  <c r="J23" i="32"/>
  <c r="Q23" i="32" s="1"/>
  <c r="K22" i="32"/>
  <c r="R22" i="32" s="1"/>
  <c r="J22" i="32"/>
  <c r="Q22" i="32" s="1"/>
  <c r="J20" i="32"/>
  <c r="Q20" i="32" s="1"/>
  <c r="I23" i="32"/>
  <c r="P23" i="32" s="1"/>
  <c r="I22" i="32"/>
  <c r="P22" i="32" s="1"/>
  <c r="I20" i="32"/>
  <c r="P20" i="32" s="1"/>
  <c r="O53" i="32" l="1"/>
  <c r="R53" i="32"/>
  <c r="Q53" i="32"/>
  <c r="P53" i="32"/>
  <c r="P25" i="32"/>
  <c r="Q25" i="32"/>
  <c r="R25" i="32"/>
  <c r="S43" i="32"/>
  <c r="S42" i="32"/>
  <c r="S39" i="32"/>
  <c r="S44" i="32"/>
  <c r="S23" i="32"/>
  <c r="S40" i="32"/>
  <c r="S22" i="32"/>
  <c r="K16" i="32"/>
  <c r="R16" i="32" s="1"/>
  <c r="K13" i="32"/>
  <c r="R13" i="32" s="1"/>
  <c r="I16" i="32"/>
  <c r="P16" i="32" s="1"/>
  <c r="I13" i="32"/>
  <c r="P13" i="32" s="1"/>
  <c r="J16" i="32"/>
  <c r="Q16" i="32" s="1"/>
  <c r="J13" i="32"/>
  <c r="Q13" i="32" s="1"/>
  <c r="L33" i="32"/>
  <c r="L34" i="32"/>
  <c r="L35" i="32"/>
  <c r="L36" i="32"/>
  <c r="L37" i="32"/>
  <c r="L38" i="32"/>
  <c r="L39" i="32"/>
  <c r="L40" i="32"/>
  <c r="L41" i="32"/>
  <c r="L42" i="32"/>
  <c r="L43" i="32"/>
  <c r="L44" i="32"/>
  <c r="L45" i="32"/>
  <c r="L46" i="32"/>
  <c r="L47" i="32"/>
  <c r="L48" i="32"/>
  <c r="L49" i="32"/>
  <c r="L50" i="32"/>
  <c r="L51" i="32"/>
  <c r="L27" i="32"/>
  <c r="L28" i="32"/>
  <c r="L29" i="32"/>
  <c r="L30" i="32"/>
  <c r="J7" i="3"/>
  <c r="H68" i="33"/>
  <c r="H67" i="33"/>
  <c r="H66" i="33"/>
  <c r="H64" i="33"/>
  <c r="R64" i="33" s="1"/>
  <c r="O61" i="33"/>
  <c r="O62" i="33"/>
  <c r="O63" i="33"/>
  <c r="O64" i="33"/>
  <c r="O65" i="33"/>
  <c r="O66" i="33"/>
  <c r="L7" i="32" l="1"/>
  <c r="S53" i="32"/>
  <c r="O67" i="33"/>
  <c r="O69" i="33"/>
  <c r="H69" i="33"/>
  <c r="O71" i="33"/>
  <c r="H71" i="33"/>
  <c r="O70" i="33"/>
  <c r="H70" i="33"/>
  <c r="R72" i="33"/>
  <c r="Y72" i="33" s="1"/>
  <c r="Y64" i="33"/>
  <c r="O68" i="33"/>
  <c r="S16" i="32"/>
  <c r="S13" i="32"/>
  <c r="O57" i="33"/>
  <c r="I55" i="33"/>
  <c r="S55" i="33" s="1"/>
  <c r="S58" i="33" s="1"/>
  <c r="J55" i="33"/>
  <c r="T55" i="33" s="1"/>
  <c r="T58" i="33" s="1"/>
  <c r="K55" i="33"/>
  <c r="U55" i="33" s="1"/>
  <c r="U58" i="33" s="1"/>
  <c r="L55" i="33"/>
  <c r="V55" i="33" s="1"/>
  <c r="V58" i="33" s="1"/>
  <c r="M55" i="33"/>
  <c r="W55" i="33" s="1"/>
  <c r="W58" i="33" s="1"/>
  <c r="N55" i="33"/>
  <c r="X55" i="33" s="1"/>
  <c r="X58" i="33" s="1"/>
  <c r="H55" i="33"/>
  <c r="R55" i="33" s="1"/>
  <c r="O53" i="33"/>
  <c r="O54" i="33"/>
  <c r="Y55" i="33" l="1"/>
  <c r="R58" i="33"/>
  <c r="Y58" i="33" s="1"/>
  <c r="O51" i="33"/>
  <c r="O48" i="33"/>
  <c r="O47" i="33"/>
  <c r="O43" i="33"/>
  <c r="O42" i="33"/>
  <c r="O44" i="33"/>
  <c r="N11" i="33"/>
  <c r="X11" i="33" s="1"/>
  <c r="W234" i="25"/>
  <c r="X234" i="25"/>
  <c r="Y234" i="25"/>
  <c r="Z234" i="25"/>
  <c r="AA234" i="25"/>
  <c r="V234" i="25"/>
  <c r="O26" i="33"/>
  <c r="O27" i="33"/>
  <c r="O30" i="33" l="1"/>
  <c r="I25" i="33"/>
  <c r="S25" i="33" s="1"/>
  <c r="S33" i="33" s="1"/>
  <c r="J25" i="33"/>
  <c r="T25" i="33" s="1"/>
  <c r="T33" i="33" s="1"/>
  <c r="K25" i="33"/>
  <c r="U25" i="33" s="1"/>
  <c r="U33" i="33" s="1"/>
  <c r="L25" i="33"/>
  <c r="V25" i="33" s="1"/>
  <c r="V33" i="33" s="1"/>
  <c r="M25" i="33"/>
  <c r="W25" i="33" s="1"/>
  <c r="W33" i="33" s="1"/>
  <c r="N25" i="33"/>
  <c r="X25" i="33" s="1"/>
  <c r="X33" i="33" s="1"/>
  <c r="H25" i="33"/>
  <c r="R25" i="33" s="1"/>
  <c r="R33" i="33" s="1"/>
  <c r="O24" i="33"/>
  <c r="O18" i="33"/>
  <c r="Y25" i="33" l="1"/>
  <c r="Y33" i="33"/>
  <c r="L15" i="33"/>
  <c r="V15" i="33" s="1"/>
  <c r="M15" i="33"/>
  <c r="W15" i="33" s="1"/>
  <c r="I9" i="33"/>
  <c r="S9" i="33" s="1"/>
  <c r="J9" i="33"/>
  <c r="T9" i="33" s="1"/>
  <c r="H9" i="33"/>
  <c r="R9" i="33" s="1"/>
  <c r="I40" i="27" l="1"/>
  <c r="I33" i="27" l="1"/>
  <c r="C49" i="27" s="1"/>
  <c r="I49" i="27" l="1"/>
  <c r="M49" i="27"/>
  <c r="O49" i="27"/>
  <c r="K49" i="27"/>
  <c r="E49" i="27"/>
  <c r="G49" i="27"/>
  <c r="G154" i="26"/>
  <c r="G153" i="26"/>
  <c r="G152" i="26"/>
  <c r="G149" i="26"/>
  <c r="G148" i="26"/>
  <c r="G147" i="26"/>
  <c r="G146" i="26"/>
  <c r="G144" i="26"/>
  <c r="G143" i="26"/>
  <c r="G141" i="26"/>
  <c r="G139" i="26"/>
  <c r="G138" i="26"/>
  <c r="G137" i="26"/>
  <c r="G136" i="26"/>
  <c r="G135" i="26"/>
  <c r="G131" i="26"/>
  <c r="G130" i="26"/>
  <c r="G129" i="26"/>
  <c r="J106" i="26"/>
  <c r="I106" i="26"/>
  <c r="H106" i="26"/>
  <c r="U95" i="26"/>
  <c r="T95" i="26"/>
  <c r="S95" i="26"/>
  <c r="R95" i="26"/>
  <c r="P95" i="26"/>
  <c r="V76" i="26"/>
  <c r="U76" i="26"/>
  <c r="T76" i="26"/>
  <c r="S76" i="26"/>
  <c r="R76" i="26"/>
  <c r="G151" i="26"/>
  <c r="M12" i="26"/>
  <c r="G142" i="26" s="1"/>
  <c r="G133" i="26" l="1"/>
  <c r="G134" i="26"/>
  <c r="M29" i="26"/>
  <c r="M76" i="26"/>
  <c r="M95" i="26"/>
  <c r="E7" i="9" l="1"/>
  <c r="L20" i="32" l="1"/>
  <c r="L21" i="32"/>
  <c r="I15" i="33" l="1"/>
  <c r="S15" i="33" s="1"/>
  <c r="I13" i="33"/>
  <c r="S13" i="33" s="1"/>
  <c r="I9" i="3"/>
  <c r="O56" i="33"/>
  <c r="O52" i="33"/>
  <c r="O45" i="33"/>
  <c r="O39" i="33"/>
  <c r="I9" i="27"/>
  <c r="I8" i="27"/>
  <c r="J9" i="3" l="1"/>
  <c r="S20" i="33"/>
  <c r="J15" i="32"/>
  <c r="Q15" i="32" s="1"/>
  <c r="Q17" i="32" s="1"/>
  <c r="J9" i="32"/>
  <c r="Q9" i="32" s="1"/>
  <c r="Q11" i="32" s="1"/>
  <c r="K15" i="32"/>
  <c r="R15" i="32" s="1"/>
  <c r="R17" i="32" s="1"/>
  <c r="K9" i="32"/>
  <c r="R9" i="32" s="1"/>
  <c r="R11" i="32" s="1"/>
  <c r="I15" i="32"/>
  <c r="P15" i="32" s="1"/>
  <c r="P17" i="32" s="1"/>
  <c r="I9" i="32"/>
  <c r="P9" i="32" s="1"/>
  <c r="P11" i="32" s="1"/>
  <c r="I32" i="27"/>
  <c r="C48" i="27" s="1"/>
  <c r="I24" i="27"/>
  <c r="I30" i="27" s="1"/>
  <c r="I22" i="27"/>
  <c r="M48" i="27" l="1"/>
  <c r="O48" i="27"/>
  <c r="K48" i="27"/>
  <c r="I48" i="27"/>
  <c r="S11" i="32"/>
  <c r="S17" i="32"/>
  <c r="S9" i="32"/>
  <c r="S15" i="32"/>
  <c r="S57" i="32" l="1"/>
  <c r="S58" i="32" s="1"/>
  <c r="O17" i="33"/>
  <c r="S59" i="32" l="1"/>
  <c r="S61" i="32" s="1"/>
  <c r="L55" i="32"/>
  <c r="L23" i="32"/>
  <c r="L19" i="32"/>
  <c r="J10" i="3"/>
  <c r="L10" i="32" s="1"/>
  <c r="L9" i="32" l="1"/>
  <c r="L15" i="32"/>
  <c r="L24" i="32"/>
  <c r="L22" i="32"/>
  <c r="L13" i="32"/>
  <c r="L16" i="32" l="1"/>
  <c r="L14" i="32"/>
  <c r="N9" i="33" l="1"/>
  <c r="X9" i="33" s="1"/>
  <c r="X20" i="33" s="1"/>
  <c r="J15" i="33"/>
  <c r="T15" i="33" s="1"/>
  <c r="K15" i="33"/>
  <c r="U15" i="33" s="1"/>
  <c r="H15" i="33"/>
  <c r="R15" i="33" s="1"/>
  <c r="Y15" i="33" l="1"/>
  <c r="L13" i="33" l="1"/>
  <c r="V13" i="33" s="1"/>
  <c r="L11" i="33"/>
  <c r="V11" i="33" s="1"/>
  <c r="L9" i="33"/>
  <c r="V9" i="33" s="1"/>
  <c r="K13" i="33"/>
  <c r="U13" i="33" s="1"/>
  <c r="K9" i="33"/>
  <c r="U9" i="33" s="1"/>
  <c r="V20" i="33" l="1"/>
  <c r="U20" i="33"/>
  <c r="I38" i="27"/>
  <c r="M9" i="33" l="1"/>
  <c r="W9" i="33" s="1"/>
  <c r="Y9" i="33" l="1"/>
  <c r="M13" i="33"/>
  <c r="W13" i="33" s="1"/>
  <c r="M11" i="33"/>
  <c r="W11" i="33" s="1"/>
  <c r="W20" i="33" l="1"/>
  <c r="O35" i="33"/>
  <c r="L230" i="25" l="1"/>
  <c r="N230" i="25"/>
  <c r="O230" i="25"/>
  <c r="S230" i="25"/>
  <c r="T230" i="25"/>
  <c r="AA230" i="25"/>
  <c r="AB230" i="25"/>
  <c r="AC230" i="25"/>
  <c r="AD230" i="25"/>
  <c r="O41" i="33" l="1"/>
  <c r="O46" i="33"/>
  <c r="O49" i="33" l="1"/>
  <c r="O40" i="33"/>
  <c r="O50" i="33" l="1"/>
  <c r="O55" i="33" l="1"/>
  <c r="F230" i="25" l="1"/>
  <c r="F223" i="25"/>
  <c r="J11" i="33" l="1"/>
  <c r="T11" i="33" s="1"/>
  <c r="J13" i="33"/>
  <c r="T13" i="33" s="1"/>
  <c r="Y230" i="25"/>
  <c r="X230" i="25"/>
  <c r="W230" i="25"/>
  <c r="V230" i="25"/>
  <c r="T20" i="33" l="1"/>
  <c r="M230" i="25"/>
  <c r="R230" i="25"/>
  <c r="Z230" i="25"/>
  <c r="K230" i="25"/>
  <c r="O60" i="33" l="1"/>
  <c r="H11" i="33" l="1"/>
  <c r="R11" i="33" s="1"/>
  <c r="H13" i="33"/>
  <c r="R13" i="33" s="1"/>
  <c r="Y13" i="33" s="1"/>
  <c r="Y11" i="33" l="1"/>
  <c r="R20" i="33"/>
  <c r="Y20" i="33" s="1"/>
  <c r="Y76" i="33" s="1"/>
  <c r="Y77" i="33" s="1"/>
  <c r="Y78" i="33" s="1"/>
  <c r="S60" i="32" s="1"/>
  <c r="S62" i="32" s="1"/>
  <c r="M61" i="2"/>
  <c r="O74" i="33" s="1"/>
  <c r="I34" i="27" l="1"/>
  <c r="C50" i="27" s="1"/>
  <c r="I35" i="27"/>
  <c r="C51" i="27" s="1"/>
  <c r="O51" i="27" l="1"/>
  <c r="E51" i="27"/>
  <c r="G51" i="27"/>
  <c r="I51" i="27"/>
  <c r="K51" i="27"/>
  <c r="M51" i="27"/>
  <c r="K50" i="27"/>
  <c r="K52" i="27" s="1"/>
  <c r="I50" i="27"/>
  <c r="I52" i="27" s="1"/>
  <c r="O50" i="27"/>
  <c r="O52" i="27" s="1"/>
  <c r="M50" i="27"/>
  <c r="M52" i="27" s="1"/>
  <c r="E50" i="27"/>
  <c r="G50" i="27"/>
  <c r="C52" i="27"/>
  <c r="I42" i="27"/>
  <c r="C46" i="27" s="1"/>
  <c r="E46" i="27" l="1"/>
  <c r="E52" i="27" s="1"/>
  <c r="G46" i="27"/>
  <c r="G52" i="27" s="1"/>
  <c r="I16" i="27"/>
  <c r="I15" i="27"/>
  <c r="I14" i="27"/>
  <c r="V235" i="25"/>
  <c r="W235" i="25"/>
  <c r="X235" i="25"/>
  <c r="Y235" i="25"/>
  <c r="AA235" i="25"/>
  <c r="V233" i="25"/>
  <c r="W233" i="25"/>
  <c r="X233" i="25"/>
  <c r="Y233" i="25"/>
  <c r="AA233" i="25"/>
  <c r="AB233" i="25"/>
  <c r="AC233" i="25"/>
  <c r="AD233" i="25"/>
  <c r="L228" i="25"/>
  <c r="N228" i="25"/>
  <c r="O228" i="25"/>
  <c r="S228" i="25"/>
  <c r="T228" i="25"/>
  <c r="V228" i="25"/>
  <c r="W228" i="25"/>
  <c r="X228" i="25"/>
  <c r="Y228" i="25"/>
  <c r="AA228" i="25"/>
  <c r="AB228" i="25"/>
  <c r="AC228" i="25"/>
  <c r="AD228" i="25"/>
  <c r="N227" i="25"/>
  <c r="O227" i="25"/>
  <c r="S227" i="25"/>
  <c r="T227" i="25"/>
  <c r="V227" i="25"/>
  <c r="W227" i="25"/>
  <c r="X227" i="25"/>
  <c r="Y227" i="25"/>
  <c r="AA227" i="25"/>
  <c r="AB227" i="25"/>
  <c r="AC227" i="25"/>
  <c r="AD227" i="25"/>
  <c r="L223" i="25"/>
  <c r="N223" i="25"/>
  <c r="O223" i="25"/>
  <c r="S223" i="25"/>
  <c r="T223" i="25"/>
  <c r="V223" i="25"/>
  <c r="W223" i="25"/>
  <c r="X223" i="25"/>
  <c r="Y223" i="25"/>
  <c r="AA223" i="25"/>
  <c r="AB223" i="25"/>
  <c r="AC223" i="25"/>
  <c r="AD223" i="25"/>
  <c r="L226" i="25"/>
  <c r="M226" i="25"/>
  <c r="N226" i="25"/>
  <c r="O226" i="25"/>
  <c r="R226" i="25"/>
  <c r="S226" i="25"/>
  <c r="T226" i="25"/>
  <c r="V226" i="25"/>
  <c r="W226" i="25"/>
  <c r="X226" i="25"/>
  <c r="Y226" i="25"/>
  <c r="Z226" i="25"/>
  <c r="AA226" i="25"/>
  <c r="AB226" i="25"/>
  <c r="AC226" i="25"/>
  <c r="AD226" i="25"/>
  <c r="K226" i="25"/>
  <c r="L224" i="25"/>
  <c r="N224" i="25"/>
  <c r="O224" i="25"/>
  <c r="S224" i="25"/>
  <c r="T224" i="25"/>
  <c r="V224" i="25"/>
  <c r="W224" i="25"/>
  <c r="X224" i="25"/>
  <c r="Y224" i="25"/>
  <c r="AA224" i="25"/>
  <c r="AB224" i="25"/>
  <c r="AC224" i="25"/>
  <c r="AD224" i="25"/>
  <c r="L225" i="25"/>
  <c r="N225" i="25"/>
  <c r="O225" i="25"/>
  <c r="S225" i="25"/>
  <c r="T225" i="25"/>
  <c r="V225" i="25"/>
  <c r="W225" i="25"/>
  <c r="X225" i="25"/>
  <c r="Y225" i="25"/>
  <c r="AA225" i="25"/>
  <c r="AB225" i="25"/>
  <c r="AC225" i="25"/>
  <c r="AD225" i="25"/>
  <c r="F224" i="25"/>
  <c r="F225" i="25"/>
  <c r="F226" i="25"/>
  <c r="F227" i="25"/>
  <c r="F228" i="25"/>
  <c r="O22" i="33" s="1"/>
  <c r="O38" i="33" l="1"/>
  <c r="L227" i="25"/>
  <c r="L236" i="25" s="1"/>
  <c r="Z225" i="25"/>
  <c r="Z228" i="25"/>
  <c r="Z235" i="25"/>
  <c r="Z227" i="25"/>
  <c r="Z233" i="25"/>
  <c r="V236" i="25"/>
  <c r="T236" i="25"/>
  <c r="AD236" i="25"/>
  <c r="S236" i="25"/>
  <c r="AC236" i="25"/>
  <c r="O19" i="33" s="1"/>
  <c r="AB236" i="25"/>
  <c r="O236" i="25"/>
  <c r="N236" i="25"/>
  <c r="AA236" i="25"/>
  <c r="F236" i="25"/>
  <c r="Y236" i="25"/>
  <c r="X236" i="25"/>
  <c r="W236" i="25"/>
  <c r="O13" i="33" l="1"/>
  <c r="O12" i="33"/>
  <c r="O15" i="33"/>
  <c r="O14" i="33"/>
  <c r="O9" i="33"/>
  <c r="O8" i="33"/>
  <c r="O11" i="33"/>
  <c r="O10" i="33"/>
  <c r="I20" i="27"/>
  <c r="I19" i="27"/>
  <c r="K224" i="25"/>
  <c r="O31" i="33" l="1"/>
  <c r="O29" i="33"/>
  <c r="O37" i="33"/>
  <c r="O36" i="33"/>
  <c r="Z224" i="25"/>
  <c r="K223" i="25"/>
  <c r="Z223" i="25"/>
  <c r="Z236" i="25" l="1"/>
  <c r="O16" i="33" s="1"/>
  <c r="M223" i="25"/>
  <c r="M224" i="25"/>
  <c r="R223" i="25" l="1"/>
  <c r="R225" i="25" l="1"/>
  <c r="M225" i="25"/>
  <c r="R228" i="25"/>
  <c r="K225" i="25"/>
  <c r="M228" i="25"/>
  <c r="K228" i="25"/>
  <c r="M227" i="25"/>
  <c r="K227" i="25"/>
  <c r="R224" i="25" l="1"/>
  <c r="M236" i="25"/>
  <c r="K236" i="25"/>
  <c r="R227" i="25"/>
  <c r="O25" i="33" l="1"/>
  <c r="O23" i="33"/>
  <c r="R236" i="25"/>
  <c r="O28" i="33" l="1"/>
</calcChain>
</file>

<file path=xl/sharedStrings.xml><?xml version="1.0" encoding="utf-8"?>
<sst xmlns="http://schemas.openxmlformats.org/spreadsheetml/2006/main" count="2132" uniqueCount="760">
  <si>
    <t>Maaparandussüsteemi kood</t>
  </si>
  <si>
    <t>Kokku</t>
  </si>
  <si>
    <t>Maaparandusehitise nimetus</t>
  </si>
  <si>
    <t>Maaparandusehitise kood</t>
  </si>
  <si>
    <t>Maaparandusehitise lühitähis</t>
  </si>
  <si>
    <t>EH 1</t>
  </si>
  <si>
    <t>EH 2</t>
  </si>
  <si>
    <t>EH 3</t>
  </si>
  <si>
    <t>EH 4</t>
  </si>
  <si>
    <t>EH 5</t>
  </si>
  <si>
    <t>Tehniliste andmete nimetus</t>
  </si>
  <si>
    <t>Mõõtühik</t>
  </si>
  <si>
    <t>Uue ehitise või lisanduva osa andmed</t>
  </si>
  <si>
    <t>Likvi. osa andmed</t>
  </si>
  <si>
    <t>1. Maaparandussüsteemi maa-ala andmed maaparandusehitise piires</t>
  </si>
  <si>
    <t>Metsamaal paikneva kuivendussüsteemi maa-ala pindala</t>
  </si>
  <si>
    <t>ha</t>
  </si>
  <si>
    <t>2. Eesvoolude ja kuivenduskraavide ning neil paiknevate rajatiste andmed</t>
  </si>
  <si>
    <t>km</t>
  </si>
  <si>
    <t>Truupide arv</t>
  </si>
  <si>
    <t>tk</t>
  </si>
  <si>
    <t>3. Maaparandusehitisi teenindava tee andmed</t>
  </si>
  <si>
    <t>Tee nimetus</t>
  </si>
  <si>
    <t>Tee järk</t>
  </si>
  <si>
    <t>IV</t>
  </si>
  <si>
    <t>Tee number teeregistris</t>
  </si>
  <si>
    <t>Tee pikkus</t>
  </si>
  <si>
    <t>Sõiduki mahasõidukohtade arv</t>
  </si>
  <si>
    <t>Teetruupide arv</t>
  </si>
  <si>
    <t>Settebasseinide arv</t>
  </si>
  <si>
    <t xml:space="preserve">Märkused: </t>
  </si>
  <si>
    <t>Jrk nr</t>
  </si>
  <si>
    <t>Ehitustöö kirjeldus</t>
  </si>
  <si>
    <t>Maht</t>
  </si>
  <si>
    <t>sealhulgas</t>
  </si>
  <si>
    <t xml:space="preserve">EH 3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</si>
  <si>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</si>
  <si>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</si>
  <si>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</si>
  <si>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</si>
  <si>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</si>
  <si>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</si>
  <si>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</si>
  <si>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</si>
  <si>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</si>
  <si>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</si>
  <si>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</si>
  <si>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</si>
  <si>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</si>
  <si>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</si>
  <si>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</si>
  <si>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</si>
  <si>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I.Ettevalmistustööd</t>
  </si>
  <si>
    <t>Madala võsa raie (MV)</t>
  </si>
  <si>
    <t>Madala võsa vedu 600 m  (MV)</t>
  </si>
  <si>
    <t>Kõrge võsa raie (KV)</t>
  </si>
  <si>
    <t>Kõrge võsa vedu 600 m (KV)</t>
  </si>
  <si>
    <t>Puittaimestiku raie, peenpuistu  (PP)</t>
  </si>
  <si>
    <t>Tüveste vedu 600 m, peenpuistu (PP)</t>
  </si>
  <si>
    <t>Puittaimestiku raie, jämepuistu (JP)</t>
  </si>
  <si>
    <t>Tüveste vedu, jämepuistu (JP)</t>
  </si>
  <si>
    <t>Lamapuidu eemaldamine kraavist</t>
  </si>
  <si>
    <t>tm</t>
  </si>
  <si>
    <t>II.Veejuhtmete tööd</t>
  </si>
  <si>
    <t>m</t>
  </si>
  <si>
    <r>
      <t>m</t>
    </r>
    <r>
      <rPr>
        <vertAlign val="superscript"/>
        <sz val="10"/>
        <color theme="1"/>
        <rFont val="Arial"/>
        <family val="2"/>
      </rPr>
      <t>3</t>
    </r>
  </si>
  <si>
    <t>Ekspluatatsioonieelne sette eemaldamine ekskavaatoriga (10% põhikaevest)</t>
  </si>
  <si>
    <t>Kaeve laialiajamine (60% kaevest)</t>
  </si>
  <si>
    <t>Mullete töötlemine (vanad vallid, rööpad)</t>
  </si>
  <si>
    <t>Di=30 cm plasttorust veeviimari paigaldamine mullavalli alla, L= 8 m, koos otsaku ehitamisega</t>
  </si>
  <si>
    <t>III.Truupide rekonstrueerimine ja ehitamine</t>
  </si>
  <si>
    <t>Truupide mahamärkimine</t>
  </si>
  <si>
    <t>Di=50 cm plasttruubi torustiku, tüüp 50PT, ehitamine (profileeritud plasttoru, SN8)</t>
  </si>
  <si>
    <t>Di=60 cm plasttruubi torustiku, tüüp 60PT, ehitamine (profileeritud plasttoru, SN8)</t>
  </si>
  <si>
    <t>2 otsakut</t>
  </si>
  <si>
    <t xml:space="preserve">Ø 50 cm plasttruubi mattotsaku ehitamine (tüüp MAO) </t>
  </si>
  <si>
    <t>Tähispostid truubile</t>
  </si>
  <si>
    <t>Lisakaeve vana truubi eemaldamiseks</t>
  </si>
  <si>
    <t>Truubitorude utiliseerimine</t>
  </si>
  <si>
    <r>
      <t>m</t>
    </r>
    <r>
      <rPr>
        <vertAlign val="superscript"/>
        <sz val="10"/>
        <color theme="1"/>
        <rFont val="Arial"/>
        <family val="2"/>
      </rPr>
      <t>2</t>
    </r>
  </si>
  <si>
    <t>kg</t>
  </si>
  <si>
    <t>V.Muud tööd</t>
  </si>
  <si>
    <t>Nõuetekohase teostusmõõdistuse koostamine</t>
  </si>
  <si>
    <t>töö</t>
  </si>
  <si>
    <t xml:space="preserve">E </t>
  </si>
  <si>
    <t>Rekonstrueeritava/ehitatava tee koondpikkus</t>
  </si>
  <si>
    <t>Tee parameetrite ja -elementide mahamärkimine (telg, servad, kraavide siseservad)</t>
  </si>
  <si>
    <t>II.Mullatööd / teemulde kujundamine</t>
  </si>
  <si>
    <t>Olemasoleva tee ja maapinna tasandamine ning töötlemine ühtlaseks aluseks</t>
  </si>
  <si>
    <t>m³</t>
  </si>
  <si>
    <t>Teemulde põikprofiili kujundamine</t>
  </si>
  <si>
    <t>m²</t>
  </si>
  <si>
    <t>Teemulde tihendamine</t>
  </si>
  <si>
    <t>III.Kattekonstruktsiooni rajamine</t>
  </si>
  <si>
    <r>
      <t>m</t>
    </r>
    <r>
      <rPr>
        <vertAlign val="superscript"/>
        <sz val="10"/>
        <color theme="1"/>
        <rFont val="Arial"/>
        <family val="2"/>
        <charset val="186"/>
      </rPr>
      <t>2</t>
    </r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</si>
  <si>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</si>
  <si>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t>Purustatud kruusast teekatte ehitamine koos tihendamisega. Purustatud kruus fr 0/32 mm. Pos 6</t>
  </si>
  <si>
    <t>sh purustatud kruus fr 0/32 mm (Pos 6), geomeetriline maht koos hanke, pealelaadimise ja veoga</t>
  </si>
  <si>
    <t>Märkused</t>
  </si>
  <si>
    <t>Tabel 3. Vajalike ehitusmaterjalide ja -toodete andmed</t>
  </si>
  <si>
    <t>Ehitusmaterjali või -toote nimetus</t>
  </si>
  <si>
    <t>Kogus</t>
  </si>
  <si>
    <t>Truupide torustikud ja otsakud, veeviimarid ja kindlustised</t>
  </si>
  <si>
    <t>Ø 50 cm profileeritud plasttoru, SN8</t>
  </si>
  <si>
    <t>Ø 60 cm profileeritud plasttoru, SN8</t>
  </si>
  <si>
    <t>Kivid Ø 15-30 cm</t>
  </si>
  <si>
    <t>Huumusmuld</t>
  </si>
  <si>
    <t>Erosioonitõkkematt džuudikiust võrguga</t>
  </si>
  <si>
    <t>Heinaseeme</t>
  </si>
  <si>
    <t>Puuvaiad</t>
  </si>
  <si>
    <t>Tähispostid truupidele</t>
  </si>
  <si>
    <t>Teede ja teede rajatiste materjalid</t>
  </si>
  <si>
    <t>Toote või materjali nimetus</t>
  </si>
  <si>
    <t>Kogus kokku</t>
  </si>
  <si>
    <t>Märkused:</t>
  </si>
  <si>
    <t>Teede ehitusmaterjalide mahud sisaldavad teede rajatiste mahte</t>
  </si>
  <si>
    <t>Puistematerjali mahud on profiilsed</t>
  </si>
  <si>
    <t>Ehitise lühi-tähis</t>
  </si>
  <si>
    <t>Maaparandus-süsteemi kood</t>
  </si>
  <si>
    <t>Maaparandusehitise</t>
  </si>
  <si>
    <t>kood</t>
  </si>
  <si>
    <t>nimetus</t>
  </si>
  <si>
    <t>EH1</t>
  </si>
  <si>
    <t>EH2</t>
  </si>
  <si>
    <t>EH3</t>
  </si>
  <si>
    <t>EH4</t>
  </si>
  <si>
    <t>0 0 1</t>
  </si>
  <si>
    <t>EH5</t>
  </si>
  <si>
    <t>EH6</t>
  </si>
  <si>
    <t>EH7</t>
  </si>
  <si>
    <t>Kokku:</t>
  </si>
  <si>
    <t>Tabel 5. Uurimistööde loetelu</t>
  </si>
  <si>
    <t>kokku</t>
  </si>
  <si>
    <t>x</t>
  </si>
  <si>
    <t>Jrk. nr</t>
  </si>
  <si>
    <t>Tee rajatis</t>
  </si>
  <si>
    <t>Veejuhtme</t>
  </si>
  <si>
    <t>Keskmine</t>
  </si>
  <si>
    <r>
      <t>Pinnasevalli laialiajamine m</t>
    </r>
    <r>
      <rPr>
        <vertAlign val="superscript"/>
        <sz val="10"/>
        <color theme="1"/>
        <rFont val="Arial"/>
        <family val="2"/>
      </rPr>
      <t>3</t>
    </r>
  </si>
  <si>
    <t>Pinnase paigalda-mine tee-muldesse</t>
  </si>
  <si>
    <t>Puittaimestiku raie ha</t>
  </si>
  <si>
    <t>Kändude</t>
  </si>
  <si>
    <t>Lama-puit</t>
  </si>
  <si>
    <t>Vee-viimari rajamine</t>
  </si>
  <si>
    <t>Nimetus</t>
  </si>
  <si>
    <t>Ehitise lühitähis</t>
  </si>
  <si>
    <t>Liigi tähis</t>
  </si>
  <si>
    <t>Pikkus</t>
  </si>
  <si>
    <t>Põhja laius</t>
  </si>
  <si>
    <t>Nõlvus-tegur</t>
  </si>
  <si>
    <t>Sügavus</t>
  </si>
  <si>
    <t>Kaeve ristlõige</t>
  </si>
  <si>
    <t>Ekskavaatoriga</t>
  </si>
  <si>
    <t>Käsitsi</t>
  </si>
  <si>
    <t>Täiendav kaeve</t>
  </si>
  <si>
    <t>Võsa Ø=2-8 cm</t>
  </si>
  <si>
    <t>Puistu</t>
  </si>
  <si>
    <t>Juurimine</t>
  </si>
  <si>
    <t>Sh pinnasegrupp</t>
  </si>
  <si>
    <t>I-II</t>
  </si>
  <si>
    <t>III</t>
  </si>
  <si>
    <t>Kaevest</t>
  </si>
  <si>
    <t>Vana pinnase-vall</t>
  </si>
  <si>
    <t>Madal       h ≤ 3m (MV)</t>
  </si>
  <si>
    <t xml:space="preserve">Kõrge       h ≥ 3m    (KV) </t>
  </si>
  <si>
    <t>Peen      Ø=8-15cm          (PP)</t>
  </si>
  <si>
    <t>Jäme Ø=15+cm     (JP)</t>
  </si>
  <si>
    <t>MV</t>
  </si>
  <si>
    <t>KV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</si>
  <si>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</si>
  <si>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</si>
  <si>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</si>
  <si>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</si>
  <si>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</si>
  <si>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</si>
  <si>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</si>
  <si>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</si>
  <si>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</si>
  <si>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</si>
  <si>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</si>
  <si>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</si>
  <si>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</si>
  <si>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</si>
  <si>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</si>
  <si>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RK</t>
  </si>
  <si>
    <t>RE</t>
  </si>
  <si>
    <t>KKR</t>
  </si>
  <si>
    <t>EK</t>
  </si>
  <si>
    <t>RT</t>
  </si>
  <si>
    <t>ET</t>
  </si>
  <si>
    <t>UE</t>
  </si>
  <si>
    <t>kõik kokku</t>
  </si>
  <si>
    <t>Liigitähiste selgitus:</t>
  </si>
  <si>
    <t>Võsa- ja puittaimestiku määratlemine:</t>
  </si>
  <si>
    <t>rekonstrueeritav eesvool</t>
  </si>
  <si>
    <t>rekonstrueeritav teekraav</t>
  </si>
  <si>
    <t>madal võsa - puittaimede kõrgus on kuni 3 m, tüve läbimõõt 1,3 m kõrguselt mõõdetuna on 2-8 cm</t>
  </si>
  <si>
    <t>uuendatav eesvool</t>
  </si>
  <si>
    <t>ehitatav teekraav</t>
  </si>
  <si>
    <t>kõrge võsa - puittaimede kõrgus on 3 m ja enam, tüve läbimõõt on 1,3 m kõrguselt mõõdetuna 2-8 cm</t>
  </si>
  <si>
    <t>HE</t>
  </si>
  <si>
    <t>hooldatav eesvool</t>
  </si>
  <si>
    <t>UT</t>
  </si>
  <si>
    <t>uuendatav teekraav</t>
  </si>
  <si>
    <t>PP</t>
  </si>
  <si>
    <t>peenpuistu - puude tüve läbimõõt 1,3 m kõrguselt mõõdetuna on 8-15 cm, puuvõrade liitus on 30% ja enam</t>
  </si>
  <si>
    <t>EE</t>
  </si>
  <si>
    <t>ehitatav eesvool</t>
  </si>
  <si>
    <t>HT</t>
  </si>
  <si>
    <t>hooldatav teekraav</t>
  </si>
  <si>
    <t>JP</t>
  </si>
  <si>
    <t>jämepuistu - puude tüve läbimõõt 1,3 m kõrguselt mõõdetuna on 15 cm ja enam, puuvõrade liitus on 30% ja enam</t>
  </si>
  <si>
    <t>rekonstrueeritav kuivenduskraav</t>
  </si>
  <si>
    <t>ehitatav nõva</t>
  </si>
  <si>
    <t>üksikutega puudega maa-alal on puuvõrade liitus kuni 30%</t>
  </si>
  <si>
    <t>ehitatav kuivenduskraav</t>
  </si>
  <si>
    <t>HN</t>
  </si>
  <si>
    <t>Pinnasegrupid (tabeli päisesse lisada vastavalt vajadusele):</t>
  </si>
  <si>
    <t>Pinnasegrupid vastavalt Eesti Standardile EVS:885:2005, lk 21</t>
  </si>
  <si>
    <t>UK</t>
  </si>
  <si>
    <t>uuendatav kuivenduskraav</t>
  </si>
  <si>
    <t>TEETRASS</t>
  </si>
  <si>
    <t>teetrassi laiendus (kraavita pool), sh teerajatised</t>
  </si>
  <si>
    <t>kasvupinnas, pindmine pinnasekiht, mis anorgaanilise ainese nt liiva-, kruusa-, saviliiva- ja savisegudekõrval sisaldab huumust ja elusosa, sh turvast</t>
  </si>
  <si>
    <t>HK</t>
  </si>
  <si>
    <t>hooldatav kuivenduskraav</t>
  </si>
  <si>
    <t>keskonnakaitserajatise raieala</t>
  </si>
  <si>
    <t>II</t>
  </si>
  <si>
    <t>voolav pinnas, vedelatest kuni taignaliste omadustega, veega küllastunud savipinnas, peenliivad ja möllid allpool pinnasevee taset</t>
  </si>
  <si>
    <t>kergelt kaevatav pinnas, mitte sidusad ja nõrgalt sidusad liivad, kruusad, liiva-kruusasegud, möllikas ja savikas liiv ning kruus</t>
  </si>
  <si>
    <t>keskmise raskusega kaevatav pinnas, mölline ja savine liiv ning kruus, möll ja savi, veeriste sisaldus vähem kui 30%</t>
  </si>
  <si>
    <t>raskelt kaevatav pinnas, sama, kui III ja IV klass, veeriste ja rahnude sisaldus enam kui 30%</t>
  </si>
  <si>
    <t>VI</t>
  </si>
  <si>
    <t>raskelt kaevatav kalju- ja sellega võrreldav pinnas, tugevalt lõhenenud, rabe, murenenud, pehme või porsunud kaljupinnas, ka nendega võrreldavad kõvad või kõvastunud pinnased</t>
  </si>
  <si>
    <t>VII</t>
  </si>
  <si>
    <t>murenemata kaljupinnas</t>
  </si>
  <si>
    <t>Kontrolltabel ehitiste kaupa</t>
  </si>
  <si>
    <t>Projekti väljatrükile antud tabelit ei lisata</t>
  </si>
  <si>
    <t>Sisesta siia ehitise lühitähis</t>
  </si>
  <si>
    <t>Näed kokku väärtusi, mida ehitise kohta soovid kontrollida</t>
  </si>
  <si>
    <t xml:space="preserve">kokku </t>
  </si>
  <si>
    <t>Kõik kokku</t>
  </si>
  <si>
    <t>Truubi / Purde
nr</t>
  </si>
  <si>
    <t>Projekteerimisnormide kohane arvutuslik</t>
  </si>
  <si>
    <t>Proj. truubi / purde andmed</t>
  </si>
  <si>
    <t xml:space="preserve">Olemasoleva truubi andmed </t>
  </si>
  <si>
    <t xml:space="preserve">Valgala        </t>
  </si>
  <si>
    <t xml:space="preserve">Asukoht pk.nr/ kaugus kr. suudmest     </t>
  </si>
  <si>
    <t>Katte/ mulde laius</t>
  </si>
  <si>
    <t>Katte/mulde kõrgusarv</t>
  </si>
  <si>
    <t>Põhja kõrgusarv sv</t>
  </si>
  <si>
    <t xml:space="preserve">Sügavus teepinnast/muldest   </t>
  </si>
  <si>
    <t>Tähis</t>
  </si>
  <si>
    <t>Teekatte taastamine kruus</t>
  </si>
  <si>
    <t>Veejuhtme täide (min. pinnas)</t>
  </si>
  <si>
    <t>Tähis-   post</t>
  </si>
  <si>
    <t>Otsaku lammutus</t>
  </si>
  <si>
    <t>Lisakaeve vana truubi eemalda-miseks</t>
  </si>
  <si>
    <t>Äravoolu-moodul</t>
  </si>
  <si>
    <t>Vooluhulk</t>
  </si>
  <si>
    <t>km²</t>
  </si>
  <si>
    <r>
      <t>l/s km</t>
    </r>
    <r>
      <rPr>
        <vertAlign val="superscript"/>
        <sz val="10"/>
        <rFont val="Arial"/>
        <family val="2"/>
      </rPr>
      <t>2</t>
    </r>
  </si>
  <si>
    <t>l/s</t>
  </si>
  <si>
    <t>m abs</t>
  </si>
  <si>
    <t>cm</t>
  </si>
  <si>
    <t>Olemasoleva truubi andmed</t>
  </si>
  <si>
    <t>Uuendamine</t>
  </si>
  <si>
    <t>Uue otsaku ehitamine</t>
  </si>
  <si>
    <t>tüüpotsak</t>
  </si>
  <si>
    <t>Likvideeritavad truubid</t>
  </si>
  <si>
    <t>Rekonstrueeritavad truubid</t>
  </si>
  <si>
    <t>Ehitatavad truubid</t>
  </si>
  <si>
    <t>Uuendatavad truubid</t>
  </si>
  <si>
    <t>Likvideeritavate truupide pikkused</t>
  </si>
  <si>
    <t>Rek truupide pikkused</t>
  </si>
  <si>
    <t>Ehitatavate truupide pikkused</t>
  </si>
  <si>
    <t>Uuendatavate truupide pikkused</t>
  </si>
  <si>
    <t>Ø40-PT REK</t>
  </si>
  <si>
    <t>Ø50-PT REK</t>
  </si>
  <si>
    <t>Ø60-PT REK</t>
  </si>
  <si>
    <t>Ø80-PT REK</t>
  </si>
  <si>
    <t>Ø40-PT EH</t>
  </si>
  <si>
    <t>Ø50-PT EH</t>
  </si>
  <si>
    <t>Ø60-PT EH</t>
  </si>
  <si>
    <t>Ø80-PT EH</t>
  </si>
  <si>
    <t>Kontrolltabelit täiendatakse vastavalt vajadusele</t>
  </si>
  <si>
    <t>Väljatõstetavad torud, otsakud (otsakute lammutus)</t>
  </si>
  <si>
    <t>Truupide kogused</t>
  </si>
  <si>
    <t>Projekteeritud truupide kogupikkused</t>
  </si>
  <si>
    <t>plasttruup Ø50 cm, tüüp 50PT, SN8</t>
  </si>
  <si>
    <t>plasttruup Ø60 cm, tüüp 60PT, SN8</t>
  </si>
  <si>
    <t>Settest puhastatavad truubid</t>
  </si>
  <si>
    <t>Truubi otsakud</t>
  </si>
  <si>
    <t>Ø50 MAO. Truubi mattotsak</t>
  </si>
  <si>
    <t>Muud mahud</t>
  </si>
  <si>
    <t>Tähispost</t>
  </si>
  <si>
    <t>Veeviimarid</t>
  </si>
  <si>
    <t>plasttoru Ø30 cm, L= 8 m</t>
  </si>
  <si>
    <t>Materjali kulu otsakutele ja veeviimaritele</t>
  </si>
  <si>
    <t>Truubi otsaku</t>
  </si>
  <si>
    <t>truupide</t>
  </si>
  <si>
    <t>kivid Ø15-30 cm</t>
  </si>
  <si>
    <t>huumusmuld</t>
  </si>
  <si>
    <t>tüüp</t>
  </si>
  <si>
    <t>arv (tk)</t>
  </si>
  <si>
    <t>m³/tk</t>
  </si>
  <si>
    <t>m²/tk</t>
  </si>
  <si>
    <t>Ø50MAO</t>
  </si>
  <si>
    <t xml:space="preserve">Tee lõikude parameetrid                                                      </t>
  </si>
  <si>
    <t>Ristprofiili number</t>
  </si>
  <si>
    <t>Piketivahemik</t>
  </si>
  <si>
    <t>Lõigu pikkus       m</t>
  </si>
  <si>
    <t>Purustatud kruus        fr 0-32 mm,    Pos 6</t>
  </si>
  <si>
    <r>
      <t xml:space="preserve">Kruus fr 0-63 mm,                </t>
    </r>
    <r>
      <rPr>
        <sz val="10"/>
        <color theme="9" tint="-0.249977111117893"/>
        <rFont val="Arial"/>
        <family val="2"/>
      </rPr>
      <t xml:space="preserve"> </t>
    </r>
    <r>
      <rPr>
        <sz val="10"/>
        <rFont val="Arial"/>
        <family val="2"/>
      </rPr>
      <t xml:space="preserve">Pos 4 </t>
    </r>
  </si>
  <si>
    <t>Geotekstiil (b=5,0m)                               NGS 4          m²</t>
  </si>
  <si>
    <t>(tee pealtlaius - katendi kihi paksused - geosünteet)</t>
  </si>
  <si>
    <t>m³/m</t>
  </si>
  <si>
    <t>Kogus           m³</t>
  </si>
  <si>
    <t>Maa-pinna kõrgus-arv</t>
  </si>
  <si>
    <t>Sisse-voolava kraavi põhja kõrgus-arv</t>
  </si>
  <si>
    <t xml:space="preserve">Põhja kõrgusarv </t>
  </si>
  <si>
    <t xml:space="preserve">Sügavus maa-pinnast/ sh settesüvise sügavus </t>
  </si>
  <si>
    <t>Mõõdud</t>
  </si>
  <si>
    <t>Raadius R/põhja laius L</t>
  </si>
  <si>
    <t>Sette-süvise maht</t>
  </si>
  <si>
    <t xml:space="preserve">Kaeve-maht,      gr I-II </t>
  </si>
  <si>
    <t xml:space="preserve">Kaeve-maht,      gr III </t>
  </si>
  <si>
    <t>Kaeve laialiaja-mine</t>
  </si>
  <si>
    <t>Põhjast</t>
  </si>
  <si>
    <t>Maapinnalt</t>
  </si>
  <si>
    <t>Nimi / nr</t>
  </si>
  <si>
    <t>Asukoht</t>
  </si>
  <si>
    <t xml:space="preserve">Pikkus </t>
  </si>
  <si>
    <t>Laius</t>
  </si>
  <si>
    <r>
      <t>m</t>
    </r>
    <r>
      <rPr>
        <vertAlign val="superscript"/>
        <sz val="10"/>
        <rFont val="Arial"/>
        <family val="2"/>
      </rPr>
      <t>3</t>
    </r>
  </si>
  <si>
    <t xml:space="preserve">Kaevemaht </t>
  </si>
  <si>
    <t>Kraavi-laiendite rajamine</t>
  </si>
  <si>
    <t>Settebassein rajada enne veejuhtmete kaevetööde algust, kaevetööde järgselt on ette nähtud settebasseini 2 kordne setetest puhastamine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</si>
  <si>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</si>
  <si>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Ø 30 cm profileeritud plasttoru, SN8</t>
  </si>
  <si>
    <t>Uurimistöö</t>
  </si>
  <si>
    <t>mõõt-ühik</t>
  </si>
  <si>
    <t>tegemise algus- ja lõppkuu-päev</t>
  </si>
  <si>
    <t>tegija nimi</t>
  </si>
  <si>
    <t>Kraavide kaevamine ja setetest puhastamine, I-II gr. pinnas</t>
  </si>
  <si>
    <t>Tee- ja kraavitrassi ning rajatiste alune kändude juurimine ekskavaatoriga</t>
  </si>
  <si>
    <t>Geotekstiil, 1 profiil (NGS 1)</t>
  </si>
  <si>
    <t>Truubi aluse ehitamine (geokom-   posiit + puitlatid)</t>
  </si>
  <si>
    <t>Ø 50 cm</t>
  </si>
  <si>
    <t xml:space="preserve">K </t>
  </si>
  <si>
    <t xml:space="preserve">EH 2      </t>
  </si>
  <si>
    <t>geotekstiil NGS1</t>
  </si>
  <si>
    <t>Vooluta- kistuse likvideeri-mine käsitsi</t>
  </si>
  <si>
    <t xml:space="preserve">SB tüüp / rajatise tähis </t>
  </si>
  <si>
    <t>Raiutava platsi mõõt</t>
  </si>
  <si>
    <t>Võsa</t>
  </si>
  <si>
    <t>Ära veda-mine</t>
  </si>
  <si>
    <t>Kivi prisma</t>
  </si>
  <si>
    <t>Madal</t>
  </si>
  <si>
    <t>Kõrge</t>
  </si>
  <si>
    <t>Peen</t>
  </si>
  <si>
    <t>Jäme</t>
  </si>
  <si>
    <t>Settebasseini</t>
  </si>
  <si>
    <t>Pinnase ära vedamine 500 m</t>
  </si>
  <si>
    <t>Veejuhtme nimetus</t>
  </si>
  <si>
    <t>Otsaku lammu-tus</t>
  </si>
  <si>
    <t>Lisakaeve truubi eemaldami-seks</t>
  </si>
  <si>
    <t>Märkused:  1. Mahasõidukohtade truubid rajada 8 m kaugusele teekatte servast.</t>
  </si>
  <si>
    <t>Ø 75 cm</t>
  </si>
  <si>
    <t>plasttruup Ø40 cm, tüüp 40PT, SN8</t>
  </si>
  <si>
    <t>Ø40 MAO. Truubi mattotsak</t>
  </si>
  <si>
    <t>Ø60 MAOK. Otsaku matt- ja kivikindlustus</t>
  </si>
  <si>
    <t>Ø40MAO</t>
  </si>
  <si>
    <t>Ø60MAOK</t>
  </si>
  <si>
    <t>LAOPLATS</t>
  </si>
  <si>
    <t>Voolutakistuse likvideerimine käsitsi</t>
  </si>
  <si>
    <t>hooldatav nõva</t>
  </si>
  <si>
    <t>Di=40 cm plasttruubi torustiku, tüüp 40PT, ehitamine (profileeritud plasttoru, SN8)</t>
  </si>
  <si>
    <t xml:space="preserve">Ø 40 cm plasttruubi mattotsaku ehitamine (tüüp MAO) </t>
  </si>
  <si>
    <t xml:space="preserve">Ø 50 cm truubitoru väljatõstmine </t>
  </si>
  <si>
    <t>Otsakute utiliseerimine</t>
  </si>
  <si>
    <t xml:space="preserve">Ø 75 cm truubitoru väljatõstmine </t>
  </si>
  <si>
    <t>IV.Keskkonnarajatiste ehitamine</t>
  </si>
  <si>
    <t>Settebasseini mahamärkimine</t>
  </si>
  <si>
    <t>Settebasseini kaevamine, I-II gr. pinnas</t>
  </si>
  <si>
    <t>Settebasseini kaevamine, III gr. pinnas</t>
  </si>
  <si>
    <t>Sette eemaldamine settebasseinist pärast kraavide valmimist, 2 korda</t>
  </si>
  <si>
    <t>sh geotekstiil 4. profiil (NGS 4), mitte kootud kangas kogus ja paigaldamine</t>
  </si>
  <si>
    <t>sh kruus fr 0/63 mm (Pos 4), geomeetriline maht koos hanke, pealelaadimise ja veoga, H=20 cm</t>
  </si>
  <si>
    <t>sh purustatud kruus fr 0/32 mm (Pos 6), geomeetriline maht koos hanke, pealelaadimise ja veoga, H=10 cm</t>
  </si>
  <si>
    <t>sh kruus fr 0/63 mm (Pos 4), geomeetriline maht koos hanke, pealelaadimise ja veoga, H=30 cm</t>
  </si>
  <si>
    <t>Ø 40 cm profileeritud plasttoru, SN8</t>
  </si>
  <si>
    <t>Geosünteetidel ei ole arvestatud ülekattemahte</t>
  </si>
  <si>
    <t>Kruus fr 0/63 mm (Pos 4)</t>
  </si>
  <si>
    <t>Purustatud kruus fr 0/32 mm (Pos 6)</t>
  </si>
  <si>
    <t>Geotekstiil 4. profiil (NGS 4), mitte kootud kangas, laisuega 5,0m</t>
  </si>
  <si>
    <t>Ühiku maksumus (€)</t>
  </si>
  <si>
    <t>Hinde alus</t>
  </si>
  <si>
    <t>Töö maksumus (€)</t>
  </si>
  <si>
    <t xml:space="preserve">EH3 </t>
  </si>
  <si>
    <t>H-1</t>
  </si>
  <si>
    <t>kalk</t>
  </si>
  <si>
    <t>H-7</t>
  </si>
  <si>
    <t>H-1/T-20-1</t>
  </si>
  <si>
    <t>T-20-2/3/4</t>
  </si>
  <si>
    <t>T-37-2/3/4</t>
  </si>
  <si>
    <t>T-21</t>
  </si>
  <si>
    <t>A-113</t>
  </si>
  <si>
    <t>T-33</t>
  </si>
  <si>
    <t>A-89</t>
  </si>
  <si>
    <t>T-123</t>
  </si>
  <si>
    <t>T-124</t>
  </si>
  <si>
    <t>T-157</t>
  </si>
  <si>
    <t>A-91</t>
  </si>
  <si>
    <t>T-301</t>
  </si>
  <si>
    <t>V-15</t>
  </si>
  <si>
    <t>S-71/S-117</t>
  </si>
  <si>
    <t>S-72</t>
  </si>
  <si>
    <t>S-73</t>
  </si>
  <si>
    <t>S-74</t>
  </si>
  <si>
    <t>S-75</t>
  </si>
  <si>
    <t>S-101</t>
  </si>
  <si>
    <t>S-103</t>
  </si>
  <si>
    <t xml:space="preserve">Ø 60 cm plasttruubi matt- ja kivikindlustus otsaku ehitamine (tüüp MAOK) </t>
  </si>
  <si>
    <t>S-106</t>
  </si>
  <si>
    <t>S-271</t>
  </si>
  <si>
    <t>S-272</t>
  </si>
  <si>
    <t>S-273</t>
  </si>
  <si>
    <t>S-287</t>
  </si>
  <si>
    <t>H-66</t>
  </si>
  <si>
    <t>Osamaksumused kokku:</t>
  </si>
  <si>
    <t>Käibemaks:</t>
  </si>
  <si>
    <t>Kogumaksumus:</t>
  </si>
  <si>
    <t>A-90</t>
  </si>
  <si>
    <t>T-190</t>
  </si>
  <si>
    <t>T-959</t>
  </si>
  <si>
    <t>T-954k.</t>
  </si>
  <si>
    <t>T-957k.</t>
  </si>
  <si>
    <t>S-255K.</t>
  </si>
  <si>
    <t>S-245k</t>
  </si>
  <si>
    <t>S-257</t>
  </si>
  <si>
    <t>kakk</t>
  </si>
  <si>
    <t>Tabel 13A kokku</t>
  </si>
  <si>
    <t>Tabel 13B kokku</t>
  </si>
  <si>
    <t>Veeviimar VV-300</t>
  </si>
  <si>
    <t>Nõlva kindlustamine erosioonitõkkematiga</t>
  </si>
  <si>
    <t>S-22 kohandatud</t>
  </si>
  <si>
    <t xml:space="preserve">1. Veejuhtmete uuendu- ja hooldustööd antud tabelis ei kajastu </t>
  </si>
  <si>
    <t xml:space="preserve"> pindala (ha)</t>
  </si>
  <si>
    <t>Piirimetsa tee rek. EH13</t>
  </si>
  <si>
    <t>Kiilaspere metsatee rek.   EH12</t>
  </si>
  <si>
    <t>Sirtsu siht rek. EH14</t>
  </si>
  <si>
    <t>Kanarbiku tee eh. EH15</t>
  </si>
  <si>
    <t>001</t>
  </si>
  <si>
    <t>RP1</t>
  </si>
  <si>
    <t>TP-T</t>
  </si>
  <si>
    <t>Tee rajatiste mahamärkimine (vt tabel 7)</t>
  </si>
  <si>
    <t xml:space="preserve"> m³</t>
  </si>
  <si>
    <t>sh muldkeha ehitamine, H=20 cm (kohalik pinnas kraavide ja külgreservi kaevest)</t>
  </si>
  <si>
    <t>PM</t>
  </si>
  <si>
    <t>VALL</t>
  </si>
  <si>
    <t>Kvartali nr/  lähiaadress</t>
  </si>
  <si>
    <t>ainult voolu-takistuste käsitsi eemalda-mine kraavi põhjast</t>
  </si>
  <si>
    <t>SB1</t>
  </si>
  <si>
    <t>1:1.75</t>
  </si>
  <si>
    <t>SB2</t>
  </si>
  <si>
    <t>Kändude juurimine on ette nähtud ainult settebasseini alla jäävalt alalt</t>
  </si>
  <si>
    <t>settest puhastamine, kuni 1/4 setet</t>
  </si>
  <si>
    <t>T1</t>
  </si>
  <si>
    <t>PÕLD</t>
  </si>
  <si>
    <t>190 mets</t>
  </si>
  <si>
    <t>220 p mets</t>
  </si>
  <si>
    <t>projekteeritud T-kujuline tagasipööramiskoht</t>
  </si>
  <si>
    <t>T2</t>
  </si>
  <si>
    <t>T3</t>
  </si>
  <si>
    <t>T5</t>
  </si>
  <si>
    <t>T6</t>
  </si>
  <si>
    <t>T8</t>
  </si>
  <si>
    <t>PT</t>
  </si>
  <si>
    <t>MAO</t>
  </si>
  <si>
    <t>T11</t>
  </si>
  <si>
    <t>T24</t>
  </si>
  <si>
    <t>T25</t>
  </si>
  <si>
    <t>1,7 / 0,5</t>
  </si>
  <si>
    <t>SB-T</t>
  </si>
  <si>
    <t>SB-T on tehnoloogiline settebassein</t>
  </si>
  <si>
    <t>15x26</t>
  </si>
  <si>
    <t>M3 - mahasõidukoht    (A=4,5 m, L=10m, R=10 m)</t>
  </si>
  <si>
    <t>Ø50 cm, setet kuni 1/2 Ø</t>
  </si>
  <si>
    <t>Ø100 cm, setet kuni 1/4 Ø</t>
  </si>
  <si>
    <t xml:space="preserve"> uuendatav eesvool (km)</t>
  </si>
  <si>
    <t xml:space="preserve"> hooldatav eesvool (km)</t>
  </si>
  <si>
    <t>Settebasseini või tuletõrjetiigi</t>
  </si>
  <si>
    <t>3. Keskkonnakaitserajatiste andmed</t>
  </si>
  <si>
    <t>Ø50 cm truubi setetest puhastamine, setet kuni 1/2Ø</t>
  </si>
  <si>
    <t>Ø100 cm truubi setetest puhastamine, setet kuni 1/4Ø</t>
  </si>
  <si>
    <r>
      <t>T-kujuline tagasipööramiskoht - TP-T</t>
    </r>
    <r>
      <rPr>
        <sz val="10"/>
        <rFont val="Arial"/>
        <family val="2"/>
        <charset val="186"/>
      </rPr>
      <t xml:space="preserve"> (A=4,5 m, L=20 m, R=17,75m)</t>
    </r>
  </si>
  <si>
    <t>T-kujulise tagasipööramiskoha - TP-T muldkeha ja katendi ehitamine koos tihendamisega (A=4,5 m, L=20 m, R=17,75m)</t>
  </si>
  <si>
    <t>Mahasõidukoht M3 muldkeha ja katendi ehitamine koos tihendamisega  (A=4,5m, L=10m, R=10m)</t>
  </si>
  <si>
    <t>Mahasõidukoht M3 ja T-kujuline TP-T tagasipööramiskoht tuleb ehitada vastavalt kogumikus „Maaparandusrajatiste tüüpjoonised“, Tallinn 2019 esitatud mõõtmetele. Katendi paksused ja materjal tuleb ehitada vastavalt tabel 2B esitatule.</t>
  </si>
  <si>
    <t>Tabel 4. Maaparandusehitiste üldandmed</t>
  </si>
  <si>
    <t xml:space="preserve"> -</t>
  </si>
  <si>
    <t>KOK</t>
  </si>
  <si>
    <t>100BT6-</t>
  </si>
  <si>
    <t>50BT6-</t>
  </si>
  <si>
    <t>50BT8-</t>
  </si>
  <si>
    <t>T15</t>
  </si>
  <si>
    <t>T19</t>
  </si>
  <si>
    <t>100BT8-</t>
  </si>
  <si>
    <t>T21</t>
  </si>
  <si>
    <t>75BT9-</t>
  </si>
  <si>
    <t>75BT8-</t>
  </si>
  <si>
    <t>T28</t>
  </si>
  <si>
    <t>Ø100 KOK</t>
  </si>
  <si>
    <t>T29</t>
  </si>
  <si>
    <t>BT</t>
  </si>
  <si>
    <t>T30</t>
  </si>
  <si>
    <t>T50</t>
  </si>
  <si>
    <t>Raadna oja</t>
  </si>
  <si>
    <t>MAOK</t>
  </si>
  <si>
    <t>T49</t>
  </si>
  <si>
    <t>T54</t>
  </si>
  <si>
    <t>T55</t>
  </si>
  <si>
    <t>50BT7-</t>
  </si>
  <si>
    <t>T56</t>
  </si>
  <si>
    <t>T57</t>
  </si>
  <si>
    <t>100BT10-</t>
  </si>
  <si>
    <t>T65</t>
  </si>
  <si>
    <t>T4</t>
  </si>
  <si>
    <t>T7</t>
  </si>
  <si>
    <t>T9</t>
  </si>
  <si>
    <t>T10</t>
  </si>
  <si>
    <t>T12</t>
  </si>
  <si>
    <t>settest puhastamine, kuni 1/2 setet</t>
  </si>
  <si>
    <t>207a</t>
  </si>
  <si>
    <t>T13</t>
  </si>
  <si>
    <t>T14</t>
  </si>
  <si>
    <t>T16</t>
  </si>
  <si>
    <t>TT</t>
  </si>
  <si>
    <t>T17</t>
  </si>
  <si>
    <t>T18</t>
  </si>
  <si>
    <t>T20</t>
  </si>
  <si>
    <t>T22</t>
  </si>
  <si>
    <t>T23</t>
  </si>
  <si>
    <t>T26</t>
  </si>
  <si>
    <t>T27</t>
  </si>
  <si>
    <t>T31</t>
  </si>
  <si>
    <t>T32</t>
  </si>
  <si>
    <t>T33</t>
  </si>
  <si>
    <t>T34</t>
  </si>
  <si>
    <t>T35</t>
  </si>
  <si>
    <t>T36</t>
  </si>
  <si>
    <t>T37</t>
  </si>
  <si>
    <t>T38</t>
  </si>
  <si>
    <t>50BT9-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</si>
  <si>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</si>
  <si>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</si>
  <si>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</si>
  <si>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</si>
  <si>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</si>
  <si>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</si>
  <si>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</si>
  <si>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</si>
  <si>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</si>
  <si>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</si>
  <si>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T51</t>
  </si>
  <si>
    <t>T52</t>
  </si>
  <si>
    <t>T53</t>
  </si>
  <si>
    <t>T58</t>
  </si>
  <si>
    <t>T59</t>
  </si>
  <si>
    <t>T60</t>
  </si>
  <si>
    <t>T61</t>
  </si>
  <si>
    <t>T62</t>
  </si>
  <si>
    <t>T63</t>
  </si>
  <si>
    <t>T64</t>
  </si>
  <si>
    <t>T66</t>
  </si>
  <si>
    <t>150/ 210</t>
  </si>
  <si>
    <t>Sarviku tee M3</t>
  </si>
  <si>
    <t>Tõvise tee M3</t>
  </si>
  <si>
    <t xml:space="preserve"> Ojametsa tee teetruup</t>
  </si>
  <si>
    <t>Sidani tee 2 teetruup</t>
  </si>
  <si>
    <t>Tõvise tee teetruup</t>
  </si>
  <si>
    <t>Tõvise tee teetruubi pikendamine sissevoolus 4 m</t>
  </si>
  <si>
    <t>Ø 100 cm</t>
  </si>
  <si>
    <t>Ø100-PT REK</t>
  </si>
  <si>
    <t>Ø100-PT EH</t>
  </si>
  <si>
    <t>plasttruup Ø80 cm, tüüp 80PT, SN8</t>
  </si>
  <si>
    <t>plasttruup Ø100 cm, tüüp 100PT, SN8</t>
  </si>
  <si>
    <t>Ø125 cm, setet kuni 1/4 Ø</t>
  </si>
  <si>
    <t>Ø120 cm, setet kuni 1/4 Ø</t>
  </si>
  <si>
    <t>Ø160 cm, setet kuni 1/4 Ø</t>
  </si>
  <si>
    <t>150/ 210 cm, setet kuni 1/4 Ø</t>
  </si>
  <si>
    <t>Ø80 MAOK. Otsaku matt- ja kivikindlustus</t>
  </si>
  <si>
    <t>Ø100 KOK. Otsaku kivikindlustus</t>
  </si>
  <si>
    <t>Ø80MAOK</t>
  </si>
  <si>
    <t>Ø100KOK</t>
  </si>
  <si>
    <t>erosioonitõkkematt</t>
  </si>
  <si>
    <t>heinaseeme</t>
  </si>
  <si>
    <t>puuvaiad</t>
  </si>
  <si>
    <t>kg/tk</t>
  </si>
  <si>
    <t>tk/tk</t>
  </si>
  <si>
    <t>LH143 Metsassaare</t>
  </si>
  <si>
    <t xml:space="preserve">Metsassaare Põllumetsa Põdramaja Jaani Madira-Tüüri LH140 </t>
  </si>
  <si>
    <t xml:space="preserve">LH143 </t>
  </si>
  <si>
    <t>LH144</t>
  </si>
  <si>
    <t>LH143</t>
  </si>
  <si>
    <t>LH140</t>
  </si>
  <si>
    <t>LH139</t>
  </si>
  <si>
    <t>LH139 LH143</t>
  </si>
  <si>
    <t>LH117</t>
  </si>
  <si>
    <t>LH118 LH140 Madira-Tüüri Ojametsa</t>
  </si>
  <si>
    <t>LH118</t>
  </si>
  <si>
    <t>LH096 LH097</t>
  </si>
  <si>
    <t>LH097</t>
  </si>
  <si>
    <t>Ülle</t>
  </si>
  <si>
    <t>LH080</t>
  </si>
  <si>
    <t>Ülle LH263</t>
  </si>
  <si>
    <t>LH263 Villemi</t>
  </si>
  <si>
    <t>LH263</t>
  </si>
  <si>
    <t>LH094 LH115</t>
  </si>
  <si>
    <t>LH094 LH115 Papa Ülejõe    tn 34</t>
  </si>
  <si>
    <t xml:space="preserve"> LH409 LH057 Vanajürimetsa Pardisoone</t>
  </si>
  <si>
    <t xml:space="preserve"> LH057 Vanajürimetsa Pardisoone</t>
  </si>
  <si>
    <t>LH057</t>
  </si>
  <si>
    <t xml:space="preserve">Õdede Murru Jevgeni Koolitoa Rabaliiva LH015 Kordonimänniku </t>
  </si>
  <si>
    <t>LH049 Suure</t>
  </si>
  <si>
    <t>LH049 Õdede</t>
  </si>
  <si>
    <t xml:space="preserve">LH049 </t>
  </si>
  <si>
    <t>LH049 Õigeusu kiriku</t>
  </si>
  <si>
    <t>LH262</t>
  </si>
  <si>
    <t>LH262 Koolitoa</t>
  </si>
  <si>
    <t>LH262 Õigeusu kiriku Murru Õdede LH409</t>
  </si>
  <si>
    <t>Karumuraka Vahe Kaalemihkli</t>
  </si>
  <si>
    <t>Karumuraka Jevgeni Sergei</t>
  </si>
  <si>
    <t>LH015</t>
  </si>
  <si>
    <t>LH262 Lehtmetsa</t>
  </si>
  <si>
    <t>LH015 Männikuotsa</t>
  </si>
  <si>
    <t>LH015 Kristo Männikuotsa</t>
  </si>
  <si>
    <t>LH015 Kordonimetsa</t>
  </si>
  <si>
    <t>Kristo LH015 Kordonimetsa LH010</t>
  </si>
  <si>
    <t>LH010 Kordonimetsa</t>
  </si>
  <si>
    <t xml:space="preserve">LH010  </t>
  </si>
  <si>
    <t>LH010 Kordonimänniku</t>
  </si>
  <si>
    <t>LH010 Kingualuse</t>
  </si>
  <si>
    <t>LH044 LH056</t>
  </si>
  <si>
    <t>Hundipaju Kesa Sepa-Mardi</t>
  </si>
  <si>
    <t xml:space="preserve">LH045 </t>
  </si>
  <si>
    <t>LH045</t>
  </si>
  <si>
    <t>LH045 Pardisoone LH409</t>
  </si>
  <si>
    <t>Kulliniidu Pardisoone LH409</t>
  </si>
  <si>
    <t>LH262 Kingituse</t>
  </si>
  <si>
    <t>LH055</t>
  </si>
  <si>
    <t>Hundipaju Kesa Hinometsa</t>
  </si>
  <si>
    <t xml:space="preserve">LH044  </t>
  </si>
  <si>
    <t>Hinometsa</t>
  </si>
  <si>
    <t>Abrami LH023</t>
  </si>
  <si>
    <t>Abrami LH043</t>
  </si>
  <si>
    <t>LH043</t>
  </si>
  <si>
    <t>LH075</t>
  </si>
  <si>
    <t>LH074</t>
  </si>
  <si>
    <t>LH054 LH055</t>
  </si>
  <si>
    <t xml:space="preserve">LH054 </t>
  </si>
  <si>
    <t>LH054 LH041</t>
  </si>
  <si>
    <t xml:space="preserve"> LH054 </t>
  </si>
  <si>
    <t>LH055 LH043</t>
  </si>
  <si>
    <t xml:space="preserve"> LH043</t>
  </si>
  <si>
    <t xml:space="preserve"> LH041</t>
  </si>
  <si>
    <t xml:space="preserve"> LH042</t>
  </si>
  <si>
    <t xml:space="preserve"> LH041 LH021</t>
  </si>
  <si>
    <t xml:space="preserve"> LH021</t>
  </si>
  <si>
    <t xml:space="preserve"> LH041 LH042</t>
  </si>
  <si>
    <t xml:space="preserve"> LH022</t>
  </si>
  <si>
    <t xml:space="preserve"> LH022 LH042</t>
  </si>
  <si>
    <t xml:space="preserve"> LH054 LH042</t>
  </si>
  <si>
    <t>LH146 LH147 Maskametsa</t>
  </si>
  <si>
    <t xml:space="preserve">LH146 Uuetalu Jaani Maska </t>
  </si>
  <si>
    <t>LH147 LH148</t>
  </si>
  <si>
    <t xml:space="preserve">LH147 </t>
  </si>
  <si>
    <t>LH146</t>
  </si>
  <si>
    <t>LH029</t>
  </si>
  <si>
    <t>Kivi LH263</t>
  </si>
  <si>
    <t>LH016 Kelu LH010</t>
  </si>
  <si>
    <t>LH011 Kelu LH010</t>
  </si>
  <si>
    <t xml:space="preserve"> Kelu LH010</t>
  </si>
  <si>
    <t xml:space="preserve"> LH010</t>
  </si>
  <si>
    <t xml:space="preserve"> Pikanõmme LH010</t>
  </si>
  <si>
    <t xml:space="preserve">LH016 Kelu </t>
  </si>
  <si>
    <t xml:space="preserve">LH263 </t>
  </si>
  <si>
    <t>LH263 Kutuzovi Kelu</t>
  </si>
  <si>
    <t>LH263 LH016 Kelu</t>
  </si>
  <si>
    <t>LH009 LH012</t>
  </si>
  <si>
    <t xml:space="preserve">LH009 </t>
  </si>
  <si>
    <t>LH263 Lutsu</t>
  </si>
  <si>
    <t>LH145</t>
  </si>
  <si>
    <t>LH009 Pikanõmme Ravametsa</t>
  </si>
  <si>
    <t>kraav nr 329, kv LH054</t>
  </si>
  <si>
    <t>kraav nr 338, kv LH041</t>
  </si>
  <si>
    <t>Sette-ekraan</t>
  </si>
  <si>
    <t>EH3: Tõvise tee uuendamine</t>
  </si>
  <si>
    <t>4,5-10-</t>
  </si>
  <si>
    <t>Uuendatava tee algus pk 0 ja lõpp pk 16+96</t>
  </si>
  <si>
    <t>16+76-16+96</t>
  </si>
  <si>
    <t>0+00-16+76</t>
  </si>
  <si>
    <t>uuendatav tee        (km)</t>
  </si>
  <si>
    <t>Küünivälja/PÜ-136''Sidani''</t>
  </si>
  <si>
    <t>Nõmmiku/PÜ-136''Sidani''</t>
  </si>
  <si>
    <t>Tõvise/PÜ-136''Sidani''</t>
  </si>
  <si>
    <t>Raadna/PÜ-136''Sidani''</t>
  </si>
  <si>
    <t>Lagedi1/TTP-136''Sidani''</t>
  </si>
  <si>
    <t>Tabel 6. Teede rajatised</t>
  </si>
  <si>
    <t>Tõvise tee</t>
  </si>
  <si>
    <t>Sarviku tee</t>
  </si>
  <si>
    <t>Tabel 7. Kultuurtehniliste tööde ja veejuhtme kaevetööde mahud</t>
  </si>
  <si>
    <t>Tabel 8. Rekonstrueeritavate, ehitatavate ja uuendatavate truupide tööde mahud</t>
  </si>
  <si>
    <t>Tabel 8A. Rekonstrueeritavad truubid</t>
  </si>
  <si>
    <t>Tabel 8B. Ehitatavad truubid</t>
  </si>
  <si>
    <t>Tabel 8C. Uuendatavad truubid</t>
  </si>
  <si>
    <t>Tabel 8D. Likvideeritavad truubid</t>
  </si>
  <si>
    <t>Tabel 9. Truupide/veeviimarite koguste ja ehitusmaterjalide kogused</t>
  </si>
  <si>
    <t>Tabel 10. Uuendatava tee katendite mahud ristprofiilide lõikes</t>
  </si>
  <si>
    <t>Tabel 11. Keskkonnakaitserajatiste rajamise tööde mahud</t>
  </si>
  <si>
    <t xml:space="preserve">Maaparandussüsteemi (kraavid, truubid, settebasseinid jne) tehnilise seisukorra uurimine. Veejuhtmete sette mahu ja olemasolevate rajatiste uuendamise vajaduse määramine. </t>
  </si>
  <si>
    <t>18.08.2023- 16.10.2023</t>
  </si>
  <si>
    <t>Oleg Sosnovski</t>
  </si>
  <si>
    <t>Eesvoolude tehnilise seisukorra uurimine (kultuurtehniliste tööde, sette mahu ja uuendamise vajaduse määramine) ulatuses, mis tagab projektalasse jääva ehitise toimimise, sh suublad.</t>
  </si>
  <si>
    <t>Kultuurtehnilised uurimistööd  kraavide trassidel ja keskkonnakaitserajatistel.</t>
  </si>
  <si>
    <t>Kultuurtehnilised uurimistööd tee trassil.</t>
  </si>
  <si>
    <t>Tee uuendamiseks vajalikud uurimistööd (pinnase uurimistööd,  mahasõidukohtade uuendamisega seotud uurimistööd).</t>
  </si>
  <si>
    <t>Keskkonnakaitserajatiste uuendamisega seotud uurimistööd. Looduskaitseliste aladega piirnevate või nende mõjualasse jäävate
veejuhtmete kuivendusmõju ulatuse määramine. Uuriti kitsendusi põhjustavate objektide olemasolu.</t>
  </si>
  <si>
    <t>Teekatte taastamine, kruus fr 0/32 mm. Pos 6</t>
  </si>
  <si>
    <t>Truubi aluse ehitamine (puitlatid geokomposiidil)</t>
  </si>
  <si>
    <t>Uuendatava osa andmed</t>
  </si>
  <si>
    <t>Tabel 1. Uuendatud maaparandusehitiste tehnilised andmed</t>
  </si>
  <si>
    <t>kännud tõsta riigimaale</t>
  </si>
  <si>
    <t>Papa kü kännud tõsta riigimaale</t>
  </si>
  <si>
    <t>Ehitusaegse sette-ekraani rajamine</t>
  </si>
  <si>
    <t>Di=80 cm plasttruubi torustiku, tüüp 80PT, ehitamine (profileeritud plasttoru, SN8)</t>
  </si>
  <si>
    <t>Di=100 cm plasttruubi torustiku, tüüp 100PT, ehitamine (profileeritud plasttoru, SN8)</t>
  </si>
  <si>
    <t xml:space="preserve"> </t>
  </si>
  <si>
    <t xml:space="preserve">Ø 80 cm plasttruubi matt- ja kivikindlustus otsaku ehitamine (tüüp MAOK) </t>
  </si>
  <si>
    <t xml:space="preserve">Ø 100 cm plasttruubi kivikindlustus otsaku ehitamine (tüüp KOK) </t>
  </si>
  <si>
    <t xml:space="preserve">Ø 100 cm truubitoru väljatõstmine </t>
  </si>
  <si>
    <t>Ø120 cm truubi setetest puhastamine, setet kuni 1/4Ø</t>
  </si>
  <si>
    <t>Ø125 cm truubi setetest puhastamine, setet kuni 1/4Ø</t>
  </si>
  <si>
    <t>Ø160 cm truubi setetest puhastamine, setet kuni 1/4Ø</t>
  </si>
  <si>
    <t>150/ 210 cm truubi setetest puhastamine, setet kuni 1/4Ø</t>
  </si>
  <si>
    <t>Sarviku tee   EH2</t>
  </si>
  <si>
    <t>Tõvise tee   EH3</t>
  </si>
  <si>
    <t>IV.Teede rajatised</t>
  </si>
  <si>
    <t xml:space="preserve">sh olemasoleva mulde mahakaeve TP-T katte  ja teekatte kokkuviimiseks ühte tasapinda, H=20 cm </t>
  </si>
  <si>
    <t>sh muldkeha ehitamine väljakaevatud pinnasest</t>
  </si>
  <si>
    <t>V. Muud tööd</t>
  </si>
  <si>
    <t>Tabelis on esitatud materjalide geomeetrilised mahud.  Geotekstiili kogused on ülekatteta</t>
  </si>
  <si>
    <t>Sarviku tee  EH2</t>
  </si>
  <si>
    <t>Ø 80 cm profileeritud plasttoru, SN8</t>
  </si>
  <si>
    <t>Ø100 cm profileeritud plasttoru, SN8</t>
  </si>
  <si>
    <t>Tabel 2A. Kuivendussüsteemi uuendamise- ja ehitustööde koondmahud</t>
  </si>
  <si>
    <t>Tabel 12A. Kuivendussüsteemi uuendamise- ja ehitustööde ligikaudne maksumus</t>
  </si>
  <si>
    <t>Tabel 2B. Teede uuendustööde koondmahud</t>
  </si>
  <si>
    <t>Tabel 12B. Teede uuendamise- ja ehitustööde ligikaudne maksumus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</si>
</sst>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k_r_-;\-* #,##0.00\ _k_r_-;_-* &quot;-&quot;??\ _k_r_-;_-@_-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name val="Arial"/>
      <family val="2"/>
    </font>
    <font>
      <sz val="10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8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  <font>
      <vertAlign val="superscript"/>
      <sz val="10"/>
      <color theme="1"/>
      <name val="Arial"/>
      <family val="2"/>
    </font>
    <font>
      <i/>
      <sz val="11"/>
      <color theme="1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186"/>
    </font>
    <font>
      <b/>
      <sz val="12"/>
      <color theme="1"/>
      <name val="Arial"/>
      <family val="2"/>
      <charset val="186"/>
    </font>
    <font>
      <sz val="10"/>
      <color theme="1"/>
      <name val="Calibri"/>
      <family val="2"/>
    </font>
    <font>
      <sz val="10"/>
      <color theme="9" tint="-0.249977111117893"/>
      <name val="Arial"/>
      <family val="2"/>
    </font>
    <font>
      <sz val="11"/>
      <color rgb="FF3F3F76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3F3F76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Times New Roman"/>
      <family val="1"/>
      <charset val="186"/>
    </font>
    <font>
      <b/>
      <i/>
      <sz val="10"/>
      <name val="Arial"/>
      <family val="2"/>
    </font>
    <font>
      <i/>
      <sz val="10"/>
      <color theme="0" tint="-0.499984740745262"/>
      <name val="Arial"/>
      <family val="2"/>
      <charset val="186"/>
    </font>
    <font>
      <sz val="12"/>
      <color theme="0"/>
      <name val="Arial"/>
      <family val="2"/>
      <charset val="186"/>
    </font>
    <font>
      <sz val="12"/>
      <name val="Arial"/>
      <family val="2"/>
      <charset val="186"/>
    </font>
    <font>
      <b/>
      <sz val="16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378">
    <xf numFmtId="0" fontId="0" fillId="0" borderId="0"/>
    <xf numFmtId="0" fontId="35" fillId="5" borderId="17" applyNumberFormat="0" applyAlignment="0" applyProtection="0"/>
    <xf numFmtId="0" fontId="39" fillId="0" borderId="0"/>
    <xf numFmtId="0" fontId="31" fillId="0" borderId="0"/>
    <xf numFmtId="0" fontId="31" fillId="0" borderId="0"/>
    <xf numFmtId="0" fontId="31" fillId="0" borderId="0"/>
    <xf numFmtId="0" fontId="38" fillId="0" borderId="0"/>
    <xf numFmtId="9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3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3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8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/>
    <xf numFmtId="0" fontId="16" fillId="0" borderId="0" xfId="0" applyFont="1" applyAlignment="1">
      <alignment vertical="center" wrapText="1"/>
    </xf>
    <xf numFmtId="0" fontId="2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2" fillId="0" borderId="0" xfId="0" applyFont="1"/>
    <xf numFmtId="0" fontId="9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1" fontId="13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1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30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" fontId="8" fillId="0" borderId="1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35" fillId="3" borderId="17" xfId="1" applyFill="1"/>
    <xf numFmtId="0" fontId="36" fillId="0" borderId="0" xfId="0" applyFont="1"/>
    <xf numFmtId="0" fontId="0" fillId="0" borderId="11" xfId="0" applyBorder="1"/>
    <xf numFmtId="0" fontId="9" fillId="0" borderId="0" xfId="0" applyFont="1" applyAlignment="1">
      <alignment horizontal="center" vertical="center"/>
    </xf>
    <xf numFmtId="0" fontId="37" fillId="3" borderId="17" xfId="1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1" fontId="8" fillId="3" borderId="7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/>
    <xf numFmtId="1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0" fontId="31" fillId="0" borderId="1" xfId="4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32" fillId="0" borderId="0" xfId="0" applyFont="1"/>
    <xf numFmtId="0" fontId="15" fillId="0" borderId="0" xfId="0" applyFont="1"/>
    <xf numFmtId="0" fontId="44" fillId="0" borderId="0" xfId="0" applyFont="1"/>
    <xf numFmtId="0" fontId="18" fillId="0" borderId="1" xfId="0" applyFont="1" applyBorder="1" applyAlignment="1">
      <alignment horizontal="center"/>
    </xf>
    <xf numFmtId="1" fontId="31" fillId="0" borderId="1" xfId="4" applyNumberFormat="1" applyBorder="1" applyAlignment="1">
      <alignment horizontal="center" vertical="center"/>
    </xf>
    <xf numFmtId="0" fontId="31" fillId="0" borderId="0" xfId="0" applyFont="1"/>
    <xf numFmtId="0" fontId="7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" fontId="8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13" fillId="0" borderId="0" xfId="0" applyFont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" fontId="15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" fontId="16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/>
    </xf>
    <xf numFmtId="1" fontId="25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1" fontId="25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1" xfId="0" applyBorder="1"/>
    <xf numFmtId="49" fontId="13" fillId="0" borderId="1" xfId="4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4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4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3" fillId="0" borderId="1" xfId="3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6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2" fontId="46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" fontId="13" fillId="0" borderId="1" xfId="0" applyNumberFormat="1" applyFont="1" applyBorder="1" applyAlignment="1">
      <alignment vertical="center"/>
    </xf>
    <xf numFmtId="1" fontId="46" fillId="0" borderId="1" xfId="0" applyNumberFormat="1" applyFont="1" applyBorder="1" applyAlignment="1">
      <alignment vertical="center"/>
    </xf>
    <xf numFmtId="2" fontId="13" fillId="0" borderId="1" xfId="0" applyNumberFormat="1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16" fillId="0" borderId="0" xfId="0" applyNumberFormat="1" applyFont="1" applyAlignment="1">
      <alignment vertical="center"/>
    </xf>
    <xf numFmtId="2" fontId="16" fillId="0" borderId="12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 vertical="center"/>
    </xf>
    <xf numFmtId="1" fontId="4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10" fillId="7" borderId="1" xfId="0" applyFont="1" applyFill="1" applyBorder="1" applyAlignment="1">
      <alignment horizontal="right" vertical="center" wrapText="1"/>
    </xf>
    <xf numFmtId="2" fontId="10" fillId="7" borderId="1" xfId="0" applyNumberFormat="1" applyFont="1" applyFill="1" applyBorder="1" applyAlignment="1">
      <alignment vertical="center" wrapText="1"/>
    </xf>
    <xf numFmtId="0" fontId="13" fillId="0" borderId="1" xfId="4" applyFont="1" applyBorder="1" applyAlignment="1">
      <alignment vertical="center" wrapText="1"/>
    </xf>
    <xf numFmtId="0" fontId="13" fillId="0" borderId="1" xfId="4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1" fontId="13" fillId="0" borderId="1" xfId="4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wrapText="1"/>
    </xf>
    <xf numFmtId="0" fontId="13" fillId="3" borderId="1" xfId="4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10" fillId="0" borderId="1" xfId="0" applyNumberFormat="1" applyFont="1" applyBorder="1" applyAlignment="1">
      <alignment vertical="center" wrapText="1"/>
    </xf>
    <xf numFmtId="2" fontId="13" fillId="0" borderId="1" xfId="0" applyNumberFormat="1" applyFont="1" applyBorder="1"/>
    <xf numFmtId="0" fontId="13" fillId="0" borderId="1" xfId="0" applyFont="1" applyBorder="1"/>
    <xf numFmtId="0" fontId="13" fillId="0" borderId="2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right" vertical="center"/>
    </xf>
    <xf numFmtId="2" fontId="16" fillId="7" borderId="1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8" fillId="0" borderId="3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1" fontId="41" fillId="0" borderId="1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0" fillId="0" borderId="0" xfId="0" applyNumberFormat="1"/>
    <xf numFmtId="2" fontId="8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8" fillId="8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1" fontId="13" fillId="8" borderId="1" xfId="0" applyNumberFormat="1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center"/>
    </xf>
    <xf numFmtId="2" fontId="8" fillId="8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/>
    </xf>
    <xf numFmtId="1" fontId="13" fillId="6" borderId="1" xfId="0" applyNumberFormat="1" applyFont="1" applyFill="1" applyBorder="1" applyAlignment="1">
      <alignment horizontal="center" vertical="center"/>
    </xf>
    <xf numFmtId="1" fontId="8" fillId="6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/>
    </xf>
    <xf numFmtId="1" fontId="13" fillId="7" borderId="1" xfId="0" applyNumberFormat="1" applyFont="1" applyFill="1" applyBorder="1" applyAlignment="1">
      <alignment horizontal="center" vertical="center"/>
    </xf>
    <xf numFmtId="1" fontId="8" fillId="7" borderId="1" xfId="0" applyNumberFormat="1" applyFont="1" applyFill="1" applyBorder="1" applyAlignment="1">
      <alignment horizontal="center" vertical="center"/>
    </xf>
    <xf numFmtId="2" fontId="8" fillId="7" borderId="1" xfId="0" applyNumberFormat="1" applyFont="1" applyFill="1" applyBorder="1" applyAlignment="1">
      <alignment horizontal="center" vertical="center"/>
    </xf>
    <xf numFmtId="2" fontId="16" fillId="0" borderId="12" xfId="0" applyNumberFormat="1" applyFont="1" applyBorder="1" applyAlignment="1">
      <alignment horizontal="center" vertical="center"/>
    </xf>
    <xf numFmtId="1" fontId="16" fillId="0" borderId="12" xfId="0" applyNumberFormat="1" applyFont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1" fontId="31" fillId="4" borderId="1" xfId="0" applyNumberFormat="1" applyFont="1" applyFill="1" applyBorder="1" applyAlignment="1">
      <alignment horizontal="center" vertical="center"/>
    </xf>
    <xf numFmtId="0" fontId="41" fillId="4" borderId="1" xfId="0" applyFont="1" applyFill="1" applyBorder="1" applyAlignment="1">
      <alignment horizontal="center" vertical="center"/>
    </xf>
    <xf numFmtId="1" fontId="41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left" wrapText="1"/>
    </xf>
    <xf numFmtId="0" fontId="16" fillId="3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8" fillId="0" borderId="0" xfId="0" applyNumberFormat="1" applyFont="1"/>
    <xf numFmtId="1" fontId="13" fillId="0" borderId="0" xfId="0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 vertical="center"/>
    </xf>
    <xf numFmtId="164" fontId="16" fillId="0" borderId="12" xfId="0" applyNumberFormat="1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" fontId="31" fillId="8" borderId="1" xfId="0" applyNumberFormat="1" applyFont="1" applyFill="1" applyBorder="1" applyAlignment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51" fillId="0" borderId="0" xfId="0" applyFont="1" applyAlignment="1">
      <alignment horizontal="center"/>
    </xf>
    <xf numFmtId="0" fontId="52" fillId="0" borderId="0" xfId="0" applyFont="1"/>
    <xf numFmtId="0" fontId="31" fillId="0" borderId="0" xfId="4" applyAlignment="1">
      <alignment horizontal="left" wrapText="1"/>
    </xf>
    <xf numFmtId="0" fontId="31" fillId="0" borderId="0" xfId="4" applyAlignment="1">
      <alignment horizontal="center"/>
    </xf>
    <xf numFmtId="164" fontId="31" fillId="0" borderId="0" xfId="4" applyNumberFormat="1" applyAlignment="1">
      <alignment horizontal="center" vertical="center"/>
    </xf>
    <xf numFmtId="0" fontId="50" fillId="0" borderId="0" xfId="0" applyFont="1" applyAlignment="1">
      <alignment horizontal="center" textRotation="180"/>
    </xf>
    <xf numFmtId="0" fontId="53" fillId="0" borderId="0" xfId="0" applyFont="1" applyAlignment="1">
      <alignment horizontal="left" vertical="center"/>
    </xf>
    <xf numFmtId="1" fontId="16" fillId="0" borderId="21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10" fillId="0" borderId="1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3" fillId="0" borderId="1" xfId="3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31" fillId="0" borderId="1" xfId="4" applyBorder="1" applyAlignment="1">
      <alignment vertical="center" wrapText="1"/>
    </xf>
    <xf numFmtId="0" fontId="18" fillId="6" borderId="1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left"/>
    </xf>
    <xf numFmtId="0" fontId="31" fillId="0" borderId="0" xfId="0" applyFont="1" applyAlignment="1">
      <alignment horizontal="left" wrapText="1"/>
    </xf>
    <xf numFmtId="0" fontId="31" fillId="3" borderId="1" xfId="4" applyFill="1" applyBorder="1" applyAlignment="1">
      <alignment horizontal="left" wrapText="1"/>
    </xf>
    <xf numFmtId="0" fontId="40" fillId="0" borderId="1" xfId="0" applyFont="1" applyBorder="1" applyAlignment="1">
      <alignment horizontal="right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/>
    </xf>
    <xf numFmtId="0" fontId="42" fillId="0" borderId="3" xfId="4" applyFont="1" applyBorder="1" applyAlignment="1">
      <alignment horizontal="right" wrapText="1"/>
    </xf>
    <xf numFmtId="0" fontId="42" fillId="0" borderId="4" xfId="4" applyFont="1" applyBorder="1" applyAlignment="1">
      <alignment horizontal="right" wrapText="1"/>
    </xf>
    <xf numFmtId="0" fontId="31" fillId="3" borderId="1" xfId="4" applyFill="1" applyBorder="1" applyAlignment="1">
      <alignment horizontal="left"/>
    </xf>
    <xf numFmtId="0" fontId="31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3" fillId="2" borderId="12" xfId="0" applyFont="1" applyFill="1" applyBorder="1" applyAlignment="1">
      <alignment horizontal="center" vertical="center"/>
    </xf>
    <xf numFmtId="0" fontId="49" fillId="0" borderId="0" xfId="0" applyFont="1" applyAlignment="1">
      <alignment horizontal="center" textRotation="180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9" fillId="3" borderId="1" xfId="0" applyFont="1" applyFill="1" applyBorder="1" applyAlignment="1">
      <alignment horizontal="center" vertical="center"/>
    </xf>
    <xf numFmtId="0" fontId="33" fillId="3" borderId="10" xfId="0" applyFont="1" applyFill="1" applyBorder="1" applyAlignment="1">
      <alignment horizontal="center" vertical="center"/>
    </xf>
    <xf numFmtId="0" fontId="33" fillId="9" borderId="10" xfId="0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3" fillId="9" borderId="12" xfId="0" applyFont="1" applyFill="1" applyBorder="1" applyAlignment="1">
      <alignment horizontal="center" vertical="center"/>
    </xf>
    <xf numFmtId="0" fontId="33" fillId="3" borderId="12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6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3" fillId="2" borderId="1" xfId="0" applyFont="1" applyFill="1" applyBorder="1" applyAlignment="1">
      <alignment horizontal="center"/>
    </xf>
    <xf numFmtId="0" fontId="25" fillId="6" borderId="1" xfId="0" applyFont="1" applyFill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0" fillId="0" borderId="1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16" fillId="7" borderId="2" xfId="0" applyNumberFormat="1" applyFont="1" applyFill="1" applyBorder="1" applyAlignment="1">
      <alignment horizontal="center" vertical="center"/>
    </xf>
    <xf numFmtId="2" fontId="16" fillId="7" borderId="3" xfId="0" applyNumberFormat="1" applyFont="1" applyFill="1" applyBorder="1" applyAlignment="1">
      <alignment horizontal="center" vertical="center"/>
    </xf>
    <xf numFmtId="2" fontId="16" fillId="7" borderId="4" xfId="0" applyNumberFormat="1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5" fillId="2" borderId="2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7" borderId="2" xfId="0" applyNumberFormat="1" applyFont="1" applyFill="1" applyBorder="1" applyAlignment="1">
      <alignment horizontal="center" vertical="center" wrapText="1"/>
    </xf>
    <xf numFmtId="2" fontId="8" fillId="7" borderId="3" xfId="0" applyNumberFormat="1" applyFont="1" applyFill="1" applyBorder="1" applyAlignment="1">
      <alignment horizontal="center" vertical="center" wrapText="1"/>
    </xf>
    <xf numFmtId="2" fontId="8" fillId="7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13" fillId="0" borderId="1" xfId="4" applyFont="1" applyBorder="1" applyAlignment="1">
      <alignment vertical="center" wrapText="1"/>
    </xf>
    <xf numFmtId="0" fontId="13" fillId="0" borderId="1" xfId="4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 wrapText="1"/>
    </xf>
    <xf numFmtId="0" fontId="10" fillId="6" borderId="3" xfId="0" applyFont="1" applyFill="1" applyBorder="1" applyAlignment="1">
      <alignment horizontal="left" wrapText="1"/>
    </xf>
    <xf numFmtId="0" fontId="10" fillId="6" borderId="4" xfId="0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17" fillId="0" borderId="1" xfId="4" applyFont="1" applyBorder="1" applyAlignment="1">
      <alignment horizontal="right" wrapText="1"/>
    </xf>
    <xf numFmtId="0" fontId="17" fillId="0" borderId="1" xfId="4" applyFont="1" applyBorder="1" applyAlignment="1">
      <alignment horizontal="left" wrapText="1"/>
    </xf>
    <xf numFmtId="0" fontId="13" fillId="0" borderId="3" xfId="4" applyFont="1" applyBorder="1" applyAlignment="1">
      <alignment horizontal="left" wrapText="1"/>
    </xf>
    <xf numFmtId="0" fontId="17" fillId="0" borderId="3" xfId="4" applyFont="1" applyBorder="1" applyAlignment="1">
      <alignment horizontal="left" wrapText="1"/>
    </xf>
    <xf numFmtId="0" fontId="17" fillId="0" borderId="4" xfId="4" applyFont="1" applyBorder="1" applyAlignment="1">
      <alignment horizontal="left" wrapText="1"/>
    </xf>
    <xf numFmtId="0" fontId="13" fillId="3" borderId="1" xfId="4" applyFont="1" applyFill="1" applyBorder="1" applyAlignment="1">
      <alignment vertical="center" wrapText="1"/>
    </xf>
    <xf numFmtId="1" fontId="8" fillId="0" borderId="0" xfId="0" applyNumberFormat="1" applyFont="1" applyAlignment="1">
      <alignment horizontal="center" vertical="center"/>
    </xf>
  </cellXfs>
  <cellStyles count="7378">
    <cellStyle name="Comma 2" xfId="8" xr:uid="{16328C66-9A90-450E-AA47-5FF31A5BC0E8}"/>
    <cellStyle name="Input" xfId="1" builtinId="20"/>
    <cellStyle name="Normal" xfId="0" builtinId="0"/>
    <cellStyle name="Normal 2" xfId="3" xr:uid="{8D6ABD8A-8ACF-406D-8E76-572CED11F9F5}"/>
    <cellStyle name="Normal 2 2" xfId="4" xr:uid="{93A541CC-8C04-4DBF-BA08-C070BEB9B710}"/>
    <cellStyle name="Normal 2 3" xfId="5" xr:uid="{E4FE88AC-FB1C-4337-B519-65A9BED78B73}"/>
    <cellStyle name="Normal 3" xfId="6" xr:uid="{5B1D7AA1-27CC-4D0E-A0CA-50BE15CB7327}"/>
    <cellStyle name="Normal 3 2" xfId="10" xr:uid="{A367C067-8257-42C4-87D3-4816BEBE6463}"/>
    <cellStyle name="Normal 3 3" xfId="47" xr:uid="{914FE51E-20F8-4B83-AF2D-3AD8E8638741}"/>
    <cellStyle name="Normal 3 4" xfId="9" xr:uid="{DADD9E52-3E47-453C-A5FB-F7C93C3411DA}"/>
    <cellStyle name="Normal 4" xfId="11" xr:uid="{89F1E7B5-D913-4483-B1F5-216947916BF0}"/>
    <cellStyle name="Normal 4 10" xfId="84" xr:uid="{0DD12FF6-596B-409B-8524-1338F1F5B3BE}"/>
    <cellStyle name="Normal 4 10 2" xfId="237" xr:uid="{DB482CB2-5CD6-44C7-A0A7-702908F8577C}"/>
    <cellStyle name="Normal 4 10 2 2" xfId="544" xr:uid="{637171B1-E6A2-4CCE-97DD-8F5C4B366CB3}"/>
    <cellStyle name="Normal 4 10 2 2 2" xfId="1157" xr:uid="{40617EBD-DA70-48AE-9F5F-E1949E948BA2}"/>
    <cellStyle name="Normal 4 10 2 2 2 2" xfId="2381" xr:uid="{86A0DAB9-6A48-474C-8356-20FEAAC4A89E}"/>
    <cellStyle name="Normal 4 10 2 2 2 2 2" xfId="4829" xr:uid="{6FB760FE-EA0A-4B1C-A1FE-E9540625F402}"/>
    <cellStyle name="Normal 4 10 2 2 2 2 3" xfId="7277" xr:uid="{E7B0FFDD-C2BF-4C4C-B26E-A8D2AFDFC52C}"/>
    <cellStyle name="Normal 4 10 2 2 2 3" xfId="3605" xr:uid="{25FFA6C5-4CA6-4917-BD7F-9DE1F94BD580}"/>
    <cellStyle name="Normal 4 10 2 2 2 4" xfId="6053" xr:uid="{D586CCB1-3FF4-418F-85F1-CE3CC6051A16}"/>
    <cellStyle name="Normal 4 10 2 2 3" xfId="1769" xr:uid="{54E36E05-7864-439E-A64C-B33EADFD361C}"/>
    <cellStyle name="Normal 4 10 2 2 3 2" xfId="4217" xr:uid="{A358EACB-D185-41CC-81BE-67AAE5AD1BB9}"/>
    <cellStyle name="Normal 4 10 2 2 3 3" xfId="6665" xr:uid="{B10B3303-6721-4F7C-BD9B-51242F87DB91}"/>
    <cellStyle name="Normal 4 10 2 2 4" xfId="2993" xr:uid="{3825E84C-5F93-4620-BAFE-4C2FEDE1102C}"/>
    <cellStyle name="Normal 4 10 2 2 5" xfId="5441" xr:uid="{F5A9C629-4D3C-4D46-98D2-F8262A61C037}"/>
    <cellStyle name="Normal 4 10 2 3" xfId="851" xr:uid="{6852F785-AD94-48F2-A29E-2F80F0196CB8}"/>
    <cellStyle name="Normal 4 10 2 3 2" xfId="2075" xr:uid="{A3390094-5F63-45A8-9CB2-8584A07D75D1}"/>
    <cellStyle name="Normal 4 10 2 3 2 2" xfId="4523" xr:uid="{F5C1550F-794A-48A3-B98F-E15A88B7D81A}"/>
    <cellStyle name="Normal 4 10 2 3 2 3" xfId="6971" xr:uid="{C4E3527B-AD3B-487E-8D27-1E7659A49F56}"/>
    <cellStyle name="Normal 4 10 2 3 3" xfId="3299" xr:uid="{F1CFD46D-DC23-4A75-AB0F-428EF8B158F3}"/>
    <cellStyle name="Normal 4 10 2 3 4" xfId="5747" xr:uid="{B9506203-EBC6-48EE-ABDE-E876784CF9EF}"/>
    <cellStyle name="Normal 4 10 2 4" xfId="1463" xr:uid="{7D2D7317-5B16-4EB4-A499-DBC34BE5C86A}"/>
    <cellStyle name="Normal 4 10 2 4 2" xfId="3911" xr:uid="{ED9EDBA9-C236-4715-8BBD-83C8FA1536EB}"/>
    <cellStyle name="Normal 4 10 2 4 3" xfId="6359" xr:uid="{FE47BD4B-93A6-45F3-90BD-CF43F6AEDC59}"/>
    <cellStyle name="Normal 4 10 2 5" xfId="2687" xr:uid="{DD8323DD-1E41-4943-853C-C80C409B19B0}"/>
    <cellStyle name="Normal 4 10 2 6" xfId="5135" xr:uid="{E0B0BFF6-E9A1-40D8-A9F3-CC5A2AA83E11}"/>
    <cellStyle name="Normal 4 10 3" xfId="391" xr:uid="{15135653-FD7D-4130-86BC-057335559FC4}"/>
    <cellStyle name="Normal 4 10 3 2" xfId="1004" xr:uid="{D8618D24-E2FE-446B-8AE5-26E944560F8E}"/>
    <cellStyle name="Normal 4 10 3 2 2" xfId="2228" xr:uid="{E41AE4E1-409E-4AF9-9A90-6C92F946D442}"/>
    <cellStyle name="Normal 4 10 3 2 2 2" xfId="4676" xr:uid="{90CF5EE7-2ABD-4CFA-B242-508609DECA90}"/>
    <cellStyle name="Normal 4 10 3 2 2 3" xfId="7124" xr:uid="{52801327-E8BD-4F32-B8FC-85E449122FA3}"/>
    <cellStyle name="Normal 4 10 3 2 3" xfId="3452" xr:uid="{08A52F4E-89EE-4E32-AB6B-A0CBF7DC4F89}"/>
    <cellStyle name="Normal 4 10 3 2 4" xfId="5900" xr:uid="{F9A826E0-5931-451D-9559-B3D70464DC2A}"/>
    <cellStyle name="Normal 4 10 3 3" xfId="1616" xr:uid="{A16E83C2-F961-4F95-B1C2-3A6C94F1BE9F}"/>
    <cellStyle name="Normal 4 10 3 3 2" xfId="4064" xr:uid="{8D4A7704-138E-4FC9-85B2-B958B6DE1F75}"/>
    <cellStyle name="Normal 4 10 3 3 3" xfId="6512" xr:uid="{5B65BEBC-C536-4816-8CE5-D30A222ED6F4}"/>
    <cellStyle name="Normal 4 10 3 4" xfId="2840" xr:uid="{848D54EB-361D-48F4-A2A2-08354767F311}"/>
    <cellStyle name="Normal 4 10 3 5" xfId="5288" xr:uid="{4BA7F18B-A0F2-4E24-9692-E6F9503D4BD8}"/>
    <cellStyle name="Normal 4 10 4" xfId="698" xr:uid="{16B0F71B-0AE6-4B77-A362-FBA4D8723AB0}"/>
    <cellStyle name="Normal 4 10 4 2" xfId="1922" xr:uid="{869E8B8C-EEC6-4B8C-8417-A05771D4939F}"/>
    <cellStyle name="Normal 4 10 4 2 2" xfId="4370" xr:uid="{43B42256-D8D8-49D1-8959-1A81ADAE18B6}"/>
    <cellStyle name="Normal 4 10 4 2 3" xfId="6818" xr:uid="{C0E88520-8175-4059-B585-5BE32EAB9E43}"/>
    <cellStyle name="Normal 4 10 4 3" xfId="3146" xr:uid="{67AF5C3F-EF8E-440C-853E-EACAA4B7C82B}"/>
    <cellStyle name="Normal 4 10 4 4" xfId="5594" xr:uid="{09DD185B-F00F-4299-A67D-03E334156CC0}"/>
    <cellStyle name="Normal 4 10 5" xfId="1310" xr:uid="{468B454A-D8FC-4087-9CCC-85E477D8D7EA}"/>
    <cellStyle name="Normal 4 10 5 2" xfId="3758" xr:uid="{42D09E6A-D5F4-4125-BED7-400CB9F10775}"/>
    <cellStyle name="Normal 4 10 5 3" xfId="6206" xr:uid="{2F267EF5-371A-4E4A-A21A-150157EEF300}"/>
    <cellStyle name="Normal 4 10 6" xfId="2534" xr:uid="{BE35B3A7-8063-4941-A209-E5A1EED90CE7}"/>
    <cellStyle name="Normal 4 10 7" xfId="4982" xr:uid="{386D491B-9D74-4147-B91F-8B288964AEDA}"/>
    <cellStyle name="Normal 4 11" xfId="93" xr:uid="{0270ABFF-F0A9-4FD0-A8A0-C21480C7F4F7}"/>
    <cellStyle name="Normal 4 11 2" xfId="246" xr:uid="{5E83E393-587F-480D-BA55-2C4A4CFE6066}"/>
    <cellStyle name="Normal 4 11 2 2" xfId="553" xr:uid="{BD991078-828C-412A-9AD8-03675EB2B9CB}"/>
    <cellStyle name="Normal 4 11 2 2 2" xfId="1166" xr:uid="{04FB602E-1185-4901-9DCD-3712BE7F3E58}"/>
    <cellStyle name="Normal 4 11 2 2 2 2" xfId="2390" xr:uid="{F274F07A-8B13-458A-84F5-5A36F0CF245C}"/>
    <cellStyle name="Normal 4 11 2 2 2 2 2" xfId="4838" xr:uid="{420E16F2-B764-4E5C-9D58-FDF189409265}"/>
    <cellStyle name="Normal 4 11 2 2 2 2 3" xfId="7286" xr:uid="{C3739A54-DF54-4B2D-AB19-4938FF236470}"/>
    <cellStyle name="Normal 4 11 2 2 2 3" xfId="3614" xr:uid="{F7EF7B75-810C-4EAB-803E-7C2A846BD3C5}"/>
    <cellStyle name="Normal 4 11 2 2 2 4" xfId="6062" xr:uid="{A61E7DA7-EDF1-43C6-B8DA-E80188BF4084}"/>
    <cellStyle name="Normal 4 11 2 2 3" xfId="1778" xr:uid="{707910B6-A19A-49B7-BEC6-82FA16E828F8}"/>
    <cellStyle name="Normal 4 11 2 2 3 2" xfId="4226" xr:uid="{3C3419C2-E1EE-4F1D-992F-284EFBA38FFA}"/>
    <cellStyle name="Normal 4 11 2 2 3 3" xfId="6674" xr:uid="{99892E48-BD15-4A6A-A978-D34CD21334FA}"/>
    <cellStyle name="Normal 4 11 2 2 4" xfId="3002" xr:uid="{B7C9A9C6-4E46-4B7D-A822-C35E972AB7E6}"/>
    <cellStyle name="Normal 4 11 2 2 5" xfId="5450" xr:uid="{F37E7A6E-1D28-41F5-B018-C9E83D6FDBC7}"/>
    <cellStyle name="Normal 4 11 2 3" xfId="860" xr:uid="{C6FC0BA3-A012-4F33-A3B6-18126476D56F}"/>
    <cellStyle name="Normal 4 11 2 3 2" xfId="2084" xr:uid="{F65E426D-5E11-41BD-AC71-F4ECE96BC19C}"/>
    <cellStyle name="Normal 4 11 2 3 2 2" xfId="4532" xr:uid="{9E75F9D0-A93A-4E43-96AF-927E7281739A}"/>
    <cellStyle name="Normal 4 11 2 3 2 3" xfId="6980" xr:uid="{DC640078-D20A-4B92-95A3-FB53159D2216}"/>
    <cellStyle name="Normal 4 11 2 3 3" xfId="3308" xr:uid="{76E7C6FE-0BD1-4024-9372-B31B8CD419A3}"/>
    <cellStyle name="Normal 4 11 2 3 4" xfId="5756" xr:uid="{D9D81474-610C-4A4E-AB3C-95ABAD3D0390}"/>
    <cellStyle name="Normal 4 11 2 4" xfId="1472" xr:uid="{DA7A080C-CDF6-434C-933A-0E1F24CBB81F}"/>
    <cellStyle name="Normal 4 11 2 4 2" xfId="3920" xr:uid="{6778D87A-354D-4534-B16F-FE78A25E968D}"/>
    <cellStyle name="Normal 4 11 2 4 3" xfId="6368" xr:uid="{3934A1B1-2AB1-4CAE-A771-02C1D3856510}"/>
    <cellStyle name="Normal 4 11 2 5" xfId="2696" xr:uid="{A65784E6-DF86-4BE4-BB6C-560C2374BD97}"/>
    <cellStyle name="Normal 4 11 2 6" xfId="5144" xr:uid="{F8F07E7C-F7F2-4EC0-A4E8-E31CAD9BACB9}"/>
    <cellStyle name="Normal 4 11 3" xfId="400" xr:uid="{0F5095A3-F16E-449D-BEA4-893B89318243}"/>
    <cellStyle name="Normal 4 11 3 2" xfId="1013" xr:uid="{21370850-95FB-4B07-896F-727CCC3C52CF}"/>
    <cellStyle name="Normal 4 11 3 2 2" xfId="2237" xr:uid="{CFF09D11-3B0E-49BE-9306-0297DA42DF2C}"/>
    <cellStyle name="Normal 4 11 3 2 2 2" xfId="4685" xr:uid="{CB5258E9-91B0-4032-B26D-91915FA5BEB4}"/>
    <cellStyle name="Normal 4 11 3 2 2 3" xfId="7133" xr:uid="{789BA0DB-5B26-4C2E-927A-9EC113DB8277}"/>
    <cellStyle name="Normal 4 11 3 2 3" xfId="3461" xr:uid="{C5DD2799-4563-4012-8FED-29172A5E5688}"/>
    <cellStyle name="Normal 4 11 3 2 4" xfId="5909" xr:uid="{85D61E4A-7550-4B7D-AADB-802FE822CD0D}"/>
    <cellStyle name="Normal 4 11 3 3" xfId="1625" xr:uid="{92AACE99-98A9-416A-950B-E079052874EC}"/>
    <cellStyle name="Normal 4 11 3 3 2" xfId="4073" xr:uid="{353509AB-340C-4CF0-8B7F-758FB1472FC0}"/>
    <cellStyle name="Normal 4 11 3 3 3" xfId="6521" xr:uid="{6D027016-61F9-4EE6-9337-3AD17AFFDE2B}"/>
    <cellStyle name="Normal 4 11 3 4" xfId="2849" xr:uid="{50B0F0AB-AF8A-403D-A621-CD5A5FBB1B99}"/>
    <cellStyle name="Normal 4 11 3 5" xfId="5297" xr:uid="{115BC194-1A09-488C-9FF8-2A042C1EFA3F}"/>
    <cellStyle name="Normal 4 11 4" xfId="707" xr:uid="{C915D557-8B6C-4A5A-B8E9-865F998D9611}"/>
    <cellStyle name="Normal 4 11 4 2" xfId="1931" xr:uid="{A7B5D3DE-C152-46C6-B811-DB3BEBE8430C}"/>
    <cellStyle name="Normal 4 11 4 2 2" xfId="4379" xr:uid="{F06E8CAA-6362-4A30-A29C-AE015247323C}"/>
    <cellStyle name="Normal 4 11 4 2 3" xfId="6827" xr:uid="{05CB9352-5C8E-4A56-B512-FB415B902958}"/>
    <cellStyle name="Normal 4 11 4 3" xfId="3155" xr:uid="{F07D55E3-D431-4A85-BD49-F3106A347ABC}"/>
    <cellStyle name="Normal 4 11 4 4" xfId="5603" xr:uid="{9D586C04-C28C-4D2B-8D05-BB7DBE6884D2}"/>
    <cellStyle name="Normal 4 11 5" xfId="1319" xr:uid="{F46D6CC5-CDE8-4D40-87D0-00FA16041A62}"/>
    <cellStyle name="Normal 4 11 5 2" xfId="3767" xr:uid="{28EFC249-F77E-428F-9CDD-CDB98B90F176}"/>
    <cellStyle name="Normal 4 11 5 3" xfId="6215" xr:uid="{DC9060A8-9E0C-42B2-996E-931861CACC0F}"/>
    <cellStyle name="Normal 4 11 6" xfId="2543" xr:uid="{B5149810-772E-4C7B-963C-D5F1095E205A}"/>
    <cellStyle name="Normal 4 11 7" xfId="4991" xr:uid="{C23654B7-72D1-46A0-8560-271295F1F8C2}"/>
    <cellStyle name="Normal 4 12" xfId="165" xr:uid="{06620176-B649-4AAA-894F-205F787CA107}"/>
    <cellStyle name="Normal 4 12 2" xfId="472" xr:uid="{C6EE94E4-14D9-4B9E-88DA-EF3827E21457}"/>
    <cellStyle name="Normal 4 12 2 2" xfId="1085" xr:uid="{CB0DF4FD-A47D-46BC-8810-B3BDE1CC3439}"/>
    <cellStyle name="Normal 4 12 2 2 2" xfId="2309" xr:uid="{3D70DF14-A2F5-4111-9BBB-D1D7CEAB4037}"/>
    <cellStyle name="Normal 4 12 2 2 2 2" xfId="4757" xr:uid="{7F6A1C22-BD81-4F43-806E-7F98EC67849F}"/>
    <cellStyle name="Normal 4 12 2 2 2 3" xfId="7205" xr:uid="{D39C3FCF-AB08-4518-857C-8336C25E73A0}"/>
    <cellStyle name="Normal 4 12 2 2 3" xfId="3533" xr:uid="{826F185B-CEC1-4A72-BCE1-DD2924156495}"/>
    <cellStyle name="Normal 4 12 2 2 4" xfId="5981" xr:uid="{6BBAE59C-7D43-4FBC-A2EB-C98C8D30F84F}"/>
    <cellStyle name="Normal 4 12 2 3" xfId="1697" xr:uid="{3037F4AB-C160-44E9-A1B3-55EAB4FC5C61}"/>
    <cellStyle name="Normal 4 12 2 3 2" xfId="4145" xr:uid="{CB120FD4-A884-4BBB-9C1E-409D705F6CEC}"/>
    <cellStyle name="Normal 4 12 2 3 3" xfId="6593" xr:uid="{B6908346-E785-4A2A-BF66-87D6009B0E78}"/>
    <cellStyle name="Normal 4 12 2 4" xfId="2921" xr:uid="{BD8DEAF4-CA0E-4743-BA64-EA11E85AAC41}"/>
    <cellStyle name="Normal 4 12 2 5" xfId="5369" xr:uid="{C5B1C906-1528-46EF-AFE9-6EF9D8D4F18A}"/>
    <cellStyle name="Normal 4 12 3" xfId="779" xr:uid="{A20B752E-7ED6-4621-9CAA-D5003E6BF613}"/>
    <cellStyle name="Normal 4 12 3 2" xfId="2003" xr:uid="{9E1428EC-52FC-4D72-B1F2-040EB452B146}"/>
    <cellStyle name="Normal 4 12 3 2 2" xfId="4451" xr:uid="{F1181520-FE51-42B4-81F4-FE3603EF433D}"/>
    <cellStyle name="Normal 4 12 3 2 3" xfId="6899" xr:uid="{AFE14C51-DB78-4F8F-821D-E0DCD8C9EFF7}"/>
    <cellStyle name="Normal 4 12 3 3" xfId="3227" xr:uid="{FAA211E8-DB87-4B29-BC28-FE23E217DA9F}"/>
    <cellStyle name="Normal 4 12 3 4" xfId="5675" xr:uid="{295A359C-46CC-4F03-8BBA-C0017F291307}"/>
    <cellStyle name="Normal 4 12 4" xfId="1391" xr:uid="{35FFBA42-585E-49DB-866B-1523067CD0A3}"/>
    <cellStyle name="Normal 4 12 4 2" xfId="3839" xr:uid="{2336888D-4CC2-41D1-859B-04207459CC27}"/>
    <cellStyle name="Normal 4 12 4 3" xfId="6287" xr:uid="{A317C94B-E29C-492C-84F9-D9839FF97937}"/>
    <cellStyle name="Normal 4 12 5" xfId="2615" xr:uid="{3E8802EF-2394-41A4-8CC1-19F27B6C0AA4}"/>
    <cellStyle name="Normal 4 12 6" xfId="5063" xr:uid="{759F4510-4938-458D-8E01-D67BB2DA4C7D}"/>
    <cellStyle name="Normal 4 13" xfId="319" xr:uid="{E552905E-C4F5-490B-8F09-F2EF64BEF89D}"/>
    <cellStyle name="Normal 4 13 2" xfId="932" xr:uid="{37758108-9DB0-4B6D-A9FB-20D16EF373A4}"/>
    <cellStyle name="Normal 4 13 2 2" xfId="2156" xr:uid="{38C6E59E-F47E-4B74-BA32-99351C20C494}"/>
    <cellStyle name="Normal 4 13 2 2 2" xfId="4604" xr:uid="{A707EAAA-EFA5-4818-857F-777654146E4B}"/>
    <cellStyle name="Normal 4 13 2 2 3" xfId="7052" xr:uid="{B15BAFE9-7EF7-4FFC-AE52-F2FAD0958663}"/>
    <cellStyle name="Normal 4 13 2 3" xfId="3380" xr:uid="{AC887EED-6412-42A0-8F41-340F8BB22AA6}"/>
    <cellStyle name="Normal 4 13 2 4" xfId="5828" xr:uid="{EF0ACEC1-B918-4EF0-8781-F87DBD555F73}"/>
    <cellStyle name="Normal 4 13 3" xfId="1544" xr:uid="{F5CFD192-597F-44FA-94FA-1EC7120E5C67}"/>
    <cellStyle name="Normal 4 13 3 2" xfId="3992" xr:uid="{3DCDEF59-D507-4E51-B6FA-9CC14922258A}"/>
    <cellStyle name="Normal 4 13 3 3" xfId="6440" xr:uid="{B6531932-3209-4937-80C5-5FE94E587F42}"/>
    <cellStyle name="Normal 4 13 4" xfId="2768" xr:uid="{83051253-71EB-4B91-ADEE-6788AA4A6302}"/>
    <cellStyle name="Normal 4 13 5" xfId="5216" xr:uid="{62BC6C02-CAF6-4AB0-81AB-54FA7EFC1A82}"/>
    <cellStyle name="Normal 4 14" xfId="626" xr:uid="{3CD8D659-4C34-48FF-B34C-6A9784A5F4E0}"/>
    <cellStyle name="Normal 4 14 2" xfId="1850" xr:uid="{35C87CA6-D306-4AF8-BFB1-330A580A4C89}"/>
    <cellStyle name="Normal 4 14 2 2" xfId="4298" xr:uid="{37E078D1-E6DE-4D5E-BA05-CE6102506A73}"/>
    <cellStyle name="Normal 4 14 2 3" xfId="6746" xr:uid="{D9C8DE44-89D8-4490-9034-9466EE1CC89D}"/>
    <cellStyle name="Normal 4 14 3" xfId="3074" xr:uid="{937D9164-8F64-4C95-8155-3D98988E3837}"/>
    <cellStyle name="Normal 4 14 4" xfId="5522" xr:uid="{1FF16702-F433-4EBF-9FBD-4A06550A5FE0}"/>
    <cellStyle name="Normal 4 15" xfId="1238" xr:uid="{B3FE58DA-5F6C-4909-B435-79CF0602E519}"/>
    <cellStyle name="Normal 4 15 2" xfId="3686" xr:uid="{77C42751-E5FE-4AF1-B7CB-08015F2B8636}"/>
    <cellStyle name="Normal 4 15 2 2" xfId="7365" xr:uid="{A9D3BCDF-1F71-4839-85E3-FF01EC2A9B37}"/>
    <cellStyle name="Normal 4 15 3" xfId="6134" xr:uid="{E882634F-9532-4BCE-AA58-DBAEEF281A42}"/>
    <cellStyle name="Normal 4 16" xfId="2462" xr:uid="{D9716558-6A9F-4338-9AD4-83EFC2A181CE}"/>
    <cellStyle name="Normal 4 16 2" xfId="7360" xr:uid="{372524B4-5446-4E3E-9E4E-EE29A0A928F0}"/>
    <cellStyle name="Normal 4 16 3" xfId="7362" xr:uid="{B5015CA4-D94B-46A7-91FA-F2E976F449F3}"/>
    <cellStyle name="Normal 4 17" xfId="7377" xr:uid="{7530641C-35BF-42E1-A1C0-C503CEF5E072}"/>
    <cellStyle name="Normal 4 18" xfId="4910" xr:uid="{38DF2A19-087E-4AE7-8C44-707A13845A2F}"/>
    <cellStyle name="Normal 4 2" xfId="12" xr:uid="{2C7BA734-6B44-4B73-A990-2312DE183FE2}"/>
    <cellStyle name="Normal 4 2 10" xfId="166" xr:uid="{6DDC7EBD-7883-40E0-8EE7-C348F413A5C2}"/>
    <cellStyle name="Normal 4 2 10 2" xfId="473" xr:uid="{41B76BA0-5837-41C1-B2C8-A019ADB585E4}"/>
    <cellStyle name="Normal 4 2 10 2 2" xfId="1086" xr:uid="{1580E8F9-40CD-4A8B-9467-05F503CF0E36}"/>
    <cellStyle name="Normal 4 2 10 2 2 2" xfId="2310" xr:uid="{08AF56D2-FB5F-4F53-AD3D-AFA13A804239}"/>
    <cellStyle name="Normal 4 2 10 2 2 2 2" xfId="4758" xr:uid="{06B165EB-B3A9-4E16-9EC7-16D17731A66B}"/>
    <cellStyle name="Normal 4 2 10 2 2 2 3" xfId="7206" xr:uid="{1C8967EE-096A-420A-A880-84D241673B16}"/>
    <cellStyle name="Normal 4 2 10 2 2 3" xfId="3534" xr:uid="{96097AFC-D14E-42F2-A422-DA45FA6AA6A1}"/>
    <cellStyle name="Normal 4 2 10 2 2 4" xfId="5982" xr:uid="{B43162A7-BE01-4C28-A13C-B8E33D06BDB3}"/>
    <cellStyle name="Normal 4 2 10 2 3" xfId="1698" xr:uid="{CA69D213-647D-40F1-8540-9FE84CAB5207}"/>
    <cellStyle name="Normal 4 2 10 2 3 2" xfId="4146" xr:uid="{55D1C8FA-EE73-484E-B94C-18F46739BB96}"/>
    <cellStyle name="Normal 4 2 10 2 3 3" xfId="6594" xr:uid="{55DD2847-E7E6-43D1-934D-81C2D3DD9D6E}"/>
    <cellStyle name="Normal 4 2 10 2 4" xfId="2922" xr:uid="{BCCFB443-FB6A-44CD-B33C-6726C22DBE04}"/>
    <cellStyle name="Normal 4 2 10 2 5" xfId="5370" xr:uid="{F7645B3C-B390-4B3B-A2FF-3205811C6BD4}"/>
    <cellStyle name="Normal 4 2 10 3" xfId="780" xr:uid="{0546537B-C29C-4483-AAFB-07B88C9A574F}"/>
    <cellStyle name="Normal 4 2 10 3 2" xfId="2004" xr:uid="{9F223B1E-38EB-4F95-922A-199CC54EB1CD}"/>
    <cellStyle name="Normal 4 2 10 3 2 2" xfId="4452" xr:uid="{D7FBCC1B-131C-46B9-B72F-75A913B97158}"/>
    <cellStyle name="Normal 4 2 10 3 2 3" xfId="6900" xr:uid="{DB2FD308-01FF-43DC-B5A1-28782460764B}"/>
    <cellStyle name="Normal 4 2 10 3 3" xfId="3228" xr:uid="{A18AEF85-0F03-4793-95A4-E1BE1CAEFDFD}"/>
    <cellStyle name="Normal 4 2 10 3 4" xfId="5676" xr:uid="{E39B3A86-F29A-4266-8547-8EF1587F08A3}"/>
    <cellStyle name="Normal 4 2 10 4" xfId="1392" xr:uid="{D25B583F-F7B3-4300-ABFC-E943C4F92030}"/>
    <cellStyle name="Normal 4 2 10 4 2" xfId="3840" xr:uid="{9E0923A6-AE44-48C9-9F67-522154BC69AA}"/>
    <cellStyle name="Normal 4 2 10 4 3" xfId="6288" xr:uid="{091A5D81-CDF8-4E94-8FA0-0D7070CF3707}"/>
    <cellStyle name="Normal 4 2 10 5" xfId="2616" xr:uid="{9CB827F9-3E0D-451C-9C4E-76D3EDE01F55}"/>
    <cellStyle name="Normal 4 2 10 6" xfId="5064" xr:uid="{EEA3F0FC-13FA-471A-9629-345733576CE5}"/>
    <cellStyle name="Normal 4 2 11" xfId="320" xr:uid="{C15899E7-B306-47A6-BFEB-93BD6D6A3B02}"/>
    <cellStyle name="Normal 4 2 11 2" xfId="933" xr:uid="{C4C8D022-8EEB-45F9-BE52-34A3BA9E746F}"/>
    <cellStyle name="Normal 4 2 11 2 2" xfId="2157" xr:uid="{EC9AAE21-78F9-47D9-B521-FC682F943FE5}"/>
    <cellStyle name="Normal 4 2 11 2 2 2" xfId="4605" xr:uid="{EBE74CB9-635F-48B5-A877-BBA9D67F1AFD}"/>
    <cellStyle name="Normal 4 2 11 2 2 3" xfId="7053" xr:uid="{905DF7AE-764F-44D4-A53E-278D3B782D33}"/>
    <cellStyle name="Normal 4 2 11 2 3" xfId="3381" xr:uid="{9572571B-407E-4783-B84B-941447FB538A}"/>
    <cellStyle name="Normal 4 2 11 2 4" xfId="5829" xr:uid="{34025A48-8DEB-405F-BB5E-907F7AE5374C}"/>
    <cellStyle name="Normal 4 2 11 3" xfId="1545" xr:uid="{0F7AACEF-DD6A-4CBA-A70E-63C737329FC4}"/>
    <cellStyle name="Normal 4 2 11 3 2" xfId="3993" xr:uid="{B2C4AA66-E6FA-4C90-BE1E-03146970AFFE}"/>
    <cellStyle name="Normal 4 2 11 3 3" xfId="6441" xr:uid="{94B4C0E9-D20A-4B13-A1B3-FBCC15E74F82}"/>
    <cellStyle name="Normal 4 2 11 4" xfId="2769" xr:uid="{5BBD3153-479B-4276-8EB5-5EAD15C81C3D}"/>
    <cellStyle name="Normal 4 2 11 5" xfId="5217" xr:uid="{8FA5E370-3ABC-4D75-A4DD-47B765A4E9AD}"/>
    <cellStyle name="Normal 4 2 12" xfId="627" xr:uid="{498CEC0D-BDD5-4595-B8E7-AFA7C338D37F}"/>
    <cellStyle name="Normal 4 2 12 2" xfId="1851" xr:uid="{B8EAFA64-04FB-4DD7-9BEB-253C6DDEDC6D}"/>
    <cellStyle name="Normal 4 2 12 2 2" xfId="4299" xr:uid="{5F49DF77-7C63-4168-A181-4032003B3927}"/>
    <cellStyle name="Normal 4 2 12 2 3" xfId="6747" xr:uid="{D13DFA8C-ABDD-4C1A-B687-9720E46A8390}"/>
    <cellStyle name="Normal 4 2 12 3" xfId="3075" xr:uid="{E27E5A7E-0189-4A53-A3E1-7D3F57CCE9AB}"/>
    <cellStyle name="Normal 4 2 12 4" xfId="5523" xr:uid="{E30AD1F8-4D7B-4910-BD24-4099CFE5CA82}"/>
    <cellStyle name="Normal 4 2 13" xfId="1239" xr:uid="{DA7A6EB5-D368-4DF7-A0D1-AE6169506C10}"/>
    <cellStyle name="Normal 4 2 13 2" xfId="3687" xr:uid="{33D10752-9099-4083-8586-5ADDBE817D4D}"/>
    <cellStyle name="Normal 4 2 13 2 2" xfId="7358" xr:uid="{40379ED7-A5F0-419A-809E-E593B15E0EB6}"/>
    <cellStyle name="Normal 4 2 13 3" xfId="6135" xr:uid="{4E1E7BE5-C158-4726-850A-FBF2F0969E85}"/>
    <cellStyle name="Normal 4 2 14" xfId="2463" xr:uid="{F0EBF665-3DD1-4CBB-800B-06380CD3C647}"/>
    <cellStyle name="Normal 4 2 14 2" xfId="7372" xr:uid="{0BAC4909-E07D-4CAD-BFA0-382035431D49}"/>
    <cellStyle name="Normal 4 2 15" xfId="4911" xr:uid="{C3D7154F-B743-446F-8CF2-0A68CB9CFD20}"/>
    <cellStyle name="Normal 4 2 2" xfId="21" xr:uid="{FCDA8D2D-F1E4-4B9F-ABEE-6AF4EA657100}"/>
    <cellStyle name="Normal 4 2 2 10" xfId="1248" xr:uid="{D8ECFDAB-C3A8-49E1-B63A-DCABF1CB5496}"/>
    <cellStyle name="Normal 4 2 2 10 2" xfId="3696" xr:uid="{2A273565-357A-4A2E-B6D8-BB4B8DF2DFBF}"/>
    <cellStyle name="Normal 4 2 2 10 2 2" xfId="7367" xr:uid="{85FC7B68-A039-42C2-A718-170111F541BF}"/>
    <cellStyle name="Normal 4 2 2 10 3" xfId="6144" xr:uid="{CCA4F460-9AEB-4B8B-95D3-4FFFFD72DBE6}"/>
    <cellStyle name="Normal 4 2 2 11" xfId="2472" xr:uid="{2B8031EA-3D6F-484C-8DFA-301E78DF3BF8}"/>
    <cellStyle name="Normal 4 2 2 11 2" xfId="7369" xr:uid="{B4B7B03F-14FE-4128-A986-450FA7635A83}"/>
    <cellStyle name="Normal 4 2 2 12" xfId="4920" xr:uid="{90AC05E6-6A7D-4F1B-8D5A-900B6B12C48C}"/>
    <cellStyle name="Normal 4 2 2 2" xfId="27" xr:uid="{EDC76C70-F5AC-4878-A799-BE69F6F6A572}"/>
    <cellStyle name="Normal 4 2 2 2 10" xfId="4926" xr:uid="{F119CA51-0152-4F91-9A28-F2345D53D226}"/>
    <cellStyle name="Normal 4 2 2 2 2" xfId="45" xr:uid="{C28C296A-99CE-4AE7-BBA9-DCE7595F61C2}"/>
    <cellStyle name="Normal 4 2 2 2 2 2" xfId="82" xr:uid="{0F3FA174-E181-4F70-8033-1680DC459D72}"/>
    <cellStyle name="Normal 4 2 2 2 2 2 2" xfId="163" xr:uid="{8B324F98-5DEB-40A5-B5D0-AB817634C489}"/>
    <cellStyle name="Normal 4 2 2 2 2 2 2 2" xfId="316" xr:uid="{861DE2A6-0945-44E2-9B85-EF9AB847101F}"/>
    <cellStyle name="Normal 4 2 2 2 2 2 2 2 2" xfId="623" xr:uid="{0D6375AB-B8A9-4D5A-B8CB-C502ECE60181}"/>
    <cellStyle name="Normal 4 2 2 2 2 2 2 2 2 2" xfId="1236" xr:uid="{E8EFAE4B-5EF2-4786-8141-4E907CFF3BCB}"/>
    <cellStyle name="Normal 4 2 2 2 2 2 2 2 2 2 2" xfId="2460" xr:uid="{B7DF8E4C-5D04-4A5A-8F84-95671D80CB5C}"/>
    <cellStyle name="Normal 4 2 2 2 2 2 2 2 2 2 2 2" xfId="4908" xr:uid="{F0AA30D3-65B0-4C6A-8FB3-6A67D7B16DDD}"/>
    <cellStyle name="Normal 4 2 2 2 2 2 2 2 2 2 2 3" xfId="7356" xr:uid="{D7148896-F306-44C0-86B7-0F5FE30B2033}"/>
    <cellStyle name="Normal 4 2 2 2 2 2 2 2 2 2 3" xfId="3684" xr:uid="{BB02B07B-9FAA-4631-9E46-C79A8CEDF717}"/>
    <cellStyle name="Normal 4 2 2 2 2 2 2 2 2 2 4" xfId="6132" xr:uid="{6B4B4F09-850E-47F6-B504-C72030B0D376}"/>
    <cellStyle name="Normal 4 2 2 2 2 2 2 2 2 3" xfId="1848" xr:uid="{AEFCC7BF-9DC9-48F1-AF90-10EC7546FB9A}"/>
    <cellStyle name="Normal 4 2 2 2 2 2 2 2 2 3 2" xfId="4296" xr:uid="{C589A8E0-2FF0-4008-8902-79CD99FAC12F}"/>
    <cellStyle name="Normal 4 2 2 2 2 2 2 2 2 3 3" xfId="6744" xr:uid="{F3DC71D1-D32C-43C1-AF3C-1F0D0CF796A8}"/>
    <cellStyle name="Normal 4 2 2 2 2 2 2 2 2 4" xfId="3072" xr:uid="{825E93DD-FA1B-4DD8-9651-C60C20CF2367}"/>
    <cellStyle name="Normal 4 2 2 2 2 2 2 2 2 5" xfId="5520" xr:uid="{0B7105EC-AEB8-4297-B930-F80942093DC4}"/>
    <cellStyle name="Normal 4 2 2 2 2 2 2 2 3" xfId="930" xr:uid="{6930405F-76E6-4A32-96A2-409887426999}"/>
    <cellStyle name="Normal 4 2 2 2 2 2 2 2 3 2" xfId="2154" xr:uid="{CD71522E-8E00-4587-BC14-3F4518AD66EB}"/>
    <cellStyle name="Normal 4 2 2 2 2 2 2 2 3 2 2" xfId="4602" xr:uid="{23596958-12BD-4929-A633-34E692BC5F7B}"/>
    <cellStyle name="Normal 4 2 2 2 2 2 2 2 3 2 3" xfId="7050" xr:uid="{43FD7581-3F1D-4DA6-A914-3CF5EB69AC47}"/>
    <cellStyle name="Normal 4 2 2 2 2 2 2 2 3 3" xfId="3378" xr:uid="{4B92B905-BD2E-4F3C-9678-9D4FE25427B8}"/>
    <cellStyle name="Normal 4 2 2 2 2 2 2 2 3 4" xfId="5826" xr:uid="{F4CCD7FC-C670-474B-8604-0BC68B3F58C5}"/>
    <cellStyle name="Normal 4 2 2 2 2 2 2 2 4" xfId="1542" xr:uid="{A0582302-D59E-4F88-8B22-361FF0763096}"/>
    <cellStyle name="Normal 4 2 2 2 2 2 2 2 4 2" xfId="3990" xr:uid="{8B1184D3-223F-4EE9-B227-9CCB86A2440B}"/>
    <cellStyle name="Normal 4 2 2 2 2 2 2 2 4 3" xfId="6438" xr:uid="{35CACCE1-500C-42E8-99B6-84D94FCCB557}"/>
    <cellStyle name="Normal 4 2 2 2 2 2 2 2 5" xfId="2766" xr:uid="{95049239-DA61-457B-9E85-54301489F4E3}"/>
    <cellStyle name="Normal 4 2 2 2 2 2 2 2 6" xfId="5214" xr:uid="{8905583F-8DA6-4E89-A275-A775CD560451}"/>
    <cellStyle name="Normal 4 2 2 2 2 2 2 3" xfId="470" xr:uid="{AB6A8E15-7C94-41FD-B3F1-5C9906A999C2}"/>
    <cellStyle name="Normal 4 2 2 2 2 2 2 3 2" xfId="1083" xr:uid="{DC64A432-B391-4662-B59C-D40E5EB5F7EE}"/>
    <cellStyle name="Normal 4 2 2 2 2 2 2 3 2 2" xfId="2307" xr:uid="{2E999DCC-8363-487B-B15F-11F2893A5068}"/>
    <cellStyle name="Normal 4 2 2 2 2 2 2 3 2 2 2" xfId="4755" xr:uid="{E9CBAD80-F2DA-43C1-B4BB-0C019083256E}"/>
    <cellStyle name="Normal 4 2 2 2 2 2 2 3 2 2 3" xfId="7203" xr:uid="{D9007CAE-6AF1-414B-8799-965CEF29017D}"/>
    <cellStyle name="Normal 4 2 2 2 2 2 2 3 2 3" xfId="3531" xr:uid="{BFBC9489-220F-4313-9214-EF4E2171BCDF}"/>
    <cellStyle name="Normal 4 2 2 2 2 2 2 3 2 4" xfId="5979" xr:uid="{88EC6792-063B-480B-91EB-F3D1753570F0}"/>
    <cellStyle name="Normal 4 2 2 2 2 2 2 3 3" xfId="1695" xr:uid="{34E8A1B9-004B-4125-82FC-BBDD1F6B2298}"/>
    <cellStyle name="Normal 4 2 2 2 2 2 2 3 3 2" xfId="4143" xr:uid="{8B6E9B6B-1D0B-4909-905F-81B0CA858893}"/>
    <cellStyle name="Normal 4 2 2 2 2 2 2 3 3 3" xfId="6591" xr:uid="{0CFE14B4-746B-4B1E-B571-DBB79BAC4436}"/>
    <cellStyle name="Normal 4 2 2 2 2 2 2 3 4" xfId="2919" xr:uid="{4A2C3163-B962-4682-9F04-A9E3DE31A5CA}"/>
    <cellStyle name="Normal 4 2 2 2 2 2 2 3 5" xfId="5367" xr:uid="{4D0278F7-FAD9-444D-9920-72ABCF0ABA5A}"/>
    <cellStyle name="Normal 4 2 2 2 2 2 2 4" xfId="777" xr:uid="{00DA3C94-E12F-4EC2-8D68-1D1D34EF3ED1}"/>
    <cellStyle name="Normal 4 2 2 2 2 2 2 4 2" xfId="2001" xr:uid="{9EDCAF2B-FA89-4762-AE22-7425662F21EF}"/>
    <cellStyle name="Normal 4 2 2 2 2 2 2 4 2 2" xfId="4449" xr:uid="{B98B9E8C-9F3B-4F51-8B9D-E1318C3832DB}"/>
    <cellStyle name="Normal 4 2 2 2 2 2 2 4 2 3" xfId="6897" xr:uid="{A957994E-2CFA-4E9C-A94C-893F7807D43C}"/>
    <cellStyle name="Normal 4 2 2 2 2 2 2 4 3" xfId="3225" xr:uid="{577926CC-9C5D-4677-B133-69A49DC1916C}"/>
    <cellStyle name="Normal 4 2 2 2 2 2 2 4 4" xfId="5673" xr:uid="{F3AB57B8-EA58-47A6-A632-205060A7E7A9}"/>
    <cellStyle name="Normal 4 2 2 2 2 2 2 5" xfId="1389" xr:uid="{73B08C6F-A76B-4F47-BA8C-F3C28AC9AA7E}"/>
    <cellStyle name="Normal 4 2 2 2 2 2 2 5 2" xfId="3837" xr:uid="{22DCF7CB-F753-4D59-8406-1AFE7E887EF4}"/>
    <cellStyle name="Normal 4 2 2 2 2 2 2 5 3" xfId="6285" xr:uid="{454D919F-4673-45C6-8498-A4F7E1842DF7}"/>
    <cellStyle name="Normal 4 2 2 2 2 2 2 6" xfId="2613" xr:uid="{C1D3F19E-1F23-4C6B-975D-BE68C9115D92}"/>
    <cellStyle name="Normal 4 2 2 2 2 2 2 7" xfId="5061" xr:uid="{F12CC0D7-847E-475B-BB37-591EC81DB1D4}"/>
    <cellStyle name="Normal 4 2 2 2 2 2 3" xfId="235" xr:uid="{3FABB251-748C-4366-BECB-166DB1535ADA}"/>
    <cellStyle name="Normal 4 2 2 2 2 2 3 2" xfId="542" xr:uid="{56E95FDC-3175-40F0-AADE-F4E0E3814E49}"/>
    <cellStyle name="Normal 4 2 2 2 2 2 3 2 2" xfId="1155" xr:uid="{D01AB8B3-6F77-4A97-AA9F-0807859B99D7}"/>
    <cellStyle name="Normal 4 2 2 2 2 2 3 2 2 2" xfId="2379" xr:uid="{372E1FE7-23FB-4008-A3CC-1B740B1EE969}"/>
    <cellStyle name="Normal 4 2 2 2 2 2 3 2 2 2 2" xfId="4827" xr:uid="{2E0324D6-28D2-4667-A52A-DDDB3DDB00B8}"/>
    <cellStyle name="Normal 4 2 2 2 2 2 3 2 2 2 3" xfId="7275" xr:uid="{850116B7-9D8B-4A20-9FBF-D06C17E408E5}"/>
    <cellStyle name="Normal 4 2 2 2 2 2 3 2 2 3" xfId="3603" xr:uid="{B620D315-E35D-435D-8CB2-322FB72604AB}"/>
    <cellStyle name="Normal 4 2 2 2 2 2 3 2 2 4" xfId="6051" xr:uid="{D0C7B996-DAE6-4634-B905-2720A956F95F}"/>
    <cellStyle name="Normal 4 2 2 2 2 2 3 2 3" xfId="1767" xr:uid="{D330C981-D987-4C2A-9A19-926F2DDDC35E}"/>
    <cellStyle name="Normal 4 2 2 2 2 2 3 2 3 2" xfId="4215" xr:uid="{3A565253-BD7C-40E3-8812-1484DB8147B7}"/>
    <cellStyle name="Normal 4 2 2 2 2 2 3 2 3 3" xfId="6663" xr:uid="{F92A955D-820F-4EF5-8993-80E31A6ABE8B}"/>
    <cellStyle name="Normal 4 2 2 2 2 2 3 2 4" xfId="2991" xr:uid="{8E1BA752-5292-427C-929F-24A4F43FB761}"/>
    <cellStyle name="Normal 4 2 2 2 2 2 3 2 5" xfId="5439" xr:uid="{3D7B1191-7F4C-458C-9921-3229B3CA869B}"/>
    <cellStyle name="Normal 4 2 2 2 2 2 3 3" xfId="849" xr:uid="{434A7405-D906-47F1-AA10-CA28BF7BB954}"/>
    <cellStyle name="Normal 4 2 2 2 2 2 3 3 2" xfId="2073" xr:uid="{027DFCF8-4C64-4ABB-8053-1B6D91EC90C8}"/>
    <cellStyle name="Normal 4 2 2 2 2 2 3 3 2 2" xfId="4521" xr:uid="{D784DF83-6115-4459-8489-FB20100D3282}"/>
    <cellStyle name="Normal 4 2 2 2 2 2 3 3 2 3" xfId="6969" xr:uid="{1917CB71-B522-44A5-A390-69D523926CC7}"/>
    <cellStyle name="Normal 4 2 2 2 2 2 3 3 3" xfId="3297" xr:uid="{4E68FC18-4B5C-4D26-95B6-565B6CBE4A6A}"/>
    <cellStyle name="Normal 4 2 2 2 2 2 3 3 4" xfId="5745" xr:uid="{20EB45C0-9692-4A79-9B8F-90A3C9456193}"/>
    <cellStyle name="Normal 4 2 2 2 2 2 3 4" xfId="1461" xr:uid="{35F528BA-987F-4099-AE47-B9A60ACD1326}"/>
    <cellStyle name="Normal 4 2 2 2 2 2 3 4 2" xfId="3909" xr:uid="{6097157E-B6B2-4D03-A54F-16FDBA52C644}"/>
    <cellStyle name="Normal 4 2 2 2 2 2 3 4 3" xfId="6357" xr:uid="{7F8473DE-7B2C-4283-A58C-CF42EBEE1ED4}"/>
    <cellStyle name="Normal 4 2 2 2 2 2 3 5" xfId="2685" xr:uid="{DA5ACD62-05D4-43DE-A308-290F5598AB27}"/>
    <cellStyle name="Normal 4 2 2 2 2 2 3 6" xfId="5133" xr:uid="{5A72B195-7B22-4C34-B27B-B835F7135C0D}"/>
    <cellStyle name="Normal 4 2 2 2 2 2 4" xfId="389" xr:uid="{CBF0A865-449B-4AC2-8302-F5CBF7F36D2C}"/>
    <cellStyle name="Normal 4 2 2 2 2 2 4 2" xfId="1002" xr:uid="{33D89B96-85F1-476F-AF6C-4D4A89586DE5}"/>
    <cellStyle name="Normal 4 2 2 2 2 2 4 2 2" xfId="2226" xr:uid="{D7B1CF3B-C053-4ACC-9168-2E6F50D0D919}"/>
    <cellStyle name="Normal 4 2 2 2 2 2 4 2 2 2" xfId="4674" xr:uid="{D3D72E77-5385-4EF0-A1A0-1D283394BB18}"/>
    <cellStyle name="Normal 4 2 2 2 2 2 4 2 2 3" xfId="7122" xr:uid="{BC114A9F-F15D-4066-9C29-909453B6FC9B}"/>
    <cellStyle name="Normal 4 2 2 2 2 2 4 2 3" xfId="3450" xr:uid="{92062ACE-AB3A-48BF-8441-37D678729E81}"/>
    <cellStyle name="Normal 4 2 2 2 2 2 4 2 4" xfId="5898" xr:uid="{18F3C22A-B6E7-46A6-A02D-86837A560C46}"/>
    <cellStyle name="Normal 4 2 2 2 2 2 4 3" xfId="1614" xr:uid="{B182D94B-BBFC-4E09-9FC7-1B2B3DBF4D5B}"/>
    <cellStyle name="Normal 4 2 2 2 2 2 4 3 2" xfId="4062" xr:uid="{81C5A602-3B51-4DC3-8776-A62137DCA6C1}"/>
    <cellStyle name="Normal 4 2 2 2 2 2 4 3 3" xfId="6510" xr:uid="{F6F99066-11A4-4FE5-BF39-6165885C070B}"/>
    <cellStyle name="Normal 4 2 2 2 2 2 4 4" xfId="2838" xr:uid="{B588B49B-77FC-45B8-B5F7-1AE9FD980DD1}"/>
    <cellStyle name="Normal 4 2 2 2 2 2 4 5" xfId="5286" xr:uid="{E9E95233-8403-4E87-B554-C5A434B51DE6}"/>
    <cellStyle name="Normal 4 2 2 2 2 2 5" xfId="696" xr:uid="{D0D0282B-6CFB-4845-A4C3-2F3A37488BF4}"/>
    <cellStyle name="Normal 4 2 2 2 2 2 5 2" xfId="1920" xr:uid="{7915CEFF-B80A-42C5-8B4D-7A2571622C3D}"/>
    <cellStyle name="Normal 4 2 2 2 2 2 5 2 2" xfId="4368" xr:uid="{837F2B34-EF51-4E99-B81D-6E960041ED76}"/>
    <cellStyle name="Normal 4 2 2 2 2 2 5 2 3" xfId="6816" xr:uid="{CE5A1592-785B-4108-A783-777AA652D111}"/>
    <cellStyle name="Normal 4 2 2 2 2 2 5 3" xfId="3144" xr:uid="{61321613-36C4-49D2-9F4D-13C49108F418}"/>
    <cellStyle name="Normal 4 2 2 2 2 2 5 4" xfId="5592" xr:uid="{FC41ED04-B799-4D31-AEE1-002A92CD84DD}"/>
    <cellStyle name="Normal 4 2 2 2 2 2 6" xfId="1308" xr:uid="{55EEF449-960A-45F5-A80F-0402C812CF77}"/>
    <cellStyle name="Normal 4 2 2 2 2 2 6 2" xfId="3756" xr:uid="{A97FE43B-2D4D-49F7-989F-B39EA3926553}"/>
    <cellStyle name="Normal 4 2 2 2 2 2 6 3" xfId="6204" xr:uid="{BBD478A1-9839-4964-8B04-EFF762D9553F}"/>
    <cellStyle name="Normal 4 2 2 2 2 2 7" xfId="2532" xr:uid="{471EA713-3581-43B2-8791-84DF352EAEA0}"/>
    <cellStyle name="Normal 4 2 2 2 2 2 8" xfId="4980" xr:uid="{5E85AD14-C9DF-48AC-B73F-722BBEFCD7E3}"/>
    <cellStyle name="Normal 4 2 2 2 2 3" xfId="127" xr:uid="{7699694C-4D39-4AFA-B3BE-DAE99DBE560C}"/>
    <cellStyle name="Normal 4 2 2 2 2 3 2" xfId="280" xr:uid="{94E47335-6754-487C-96A7-FB5E3BBA8FC8}"/>
    <cellStyle name="Normal 4 2 2 2 2 3 2 2" xfId="587" xr:uid="{F3A89EA8-1CAB-4FE4-B46D-5BFD2E576A83}"/>
    <cellStyle name="Normal 4 2 2 2 2 3 2 2 2" xfId="1200" xr:uid="{F77E12A3-E997-4D41-8261-7A17EF4DCFAB}"/>
    <cellStyle name="Normal 4 2 2 2 2 3 2 2 2 2" xfId="2424" xr:uid="{F78C3EAA-D0C6-493F-BEA9-40A5F2BF0C12}"/>
    <cellStyle name="Normal 4 2 2 2 2 3 2 2 2 2 2" xfId="4872" xr:uid="{26F3A800-F8B6-4EAF-A7C3-A8FECE947907}"/>
    <cellStyle name="Normal 4 2 2 2 2 3 2 2 2 2 3" xfId="7320" xr:uid="{F7CCC47D-354C-49EF-89B3-3A79E201CCE7}"/>
    <cellStyle name="Normal 4 2 2 2 2 3 2 2 2 3" xfId="3648" xr:uid="{F991A0EB-557D-41AC-9681-F70F952D3C8D}"/>
    <cellStyle name="Normal 4 2 2 2 2 3 2 2 2 4" xfId="6096" xr:uid="{419D6970-1903-4CEE-96FF-F3A4CDB05770}"/>
    <cellStyle name="Normal 4 2 2 2 2 3 2 2 3" xfId="1812" xr:uid="{0715131C-6DAE-4336-9C5E-693004BE35F4}"/>
    <cellStyle name="Normal 4 2 2 2 2 3 2 2 3 2" xfId="4260" xr:uid="{BCD16D1A-EEC9-4D1D-BC79-B69B416B8B88}"/>
    <cellStyle name="Normal 4 2 2 2 2 3 2 2 3 3" xfId="6708" xr:uid="{34C09A38-FCDA-446C-BAEC-AD08A18877FC}"/>
    <cellStyle name="Normal 4 2 2 2 2 3 2 2 4" xfId="3036" xr:uid="{A5184954-4317-47EF-B9A9-AD46A669CB27}"/>
    <cellStyle name="Normal 4 2 2 2 2 3 2 2 5" xfId="5484" xr:uid="{77A8FAEA-1DDC-432F-A8AC-7E4009640517}"/>
    <cellStyle name="Normal 4 2 2 2 2 3 2 3" xfId="894" xr:uid="{0BC374A0-3297-4EC8-AA5C-1C17BE34A374}"/>
    <cellStyle name="Normal 4 2 2 2 2 3 2 3 2" xfId="2118" xr:uid="{84625C15-AD2A-4DCC-9DA7-86A2732F4C9B}"/>
    <cellStyle name="Normal 4 2 2 2 2 3 2 3 2 2" xfId="4566" xr:uid="{76B8CDEB-155C-42BB-86CA-94BDBD9023EA}"/>
    <cellStyle name="Normal 4 2 2 2 2 3 2 3 2 3" xfId="7014" xr:uid="{FA0A861F-9A39-47EF-B834-2428186D32FC}"/>
    <cellStyle name="Normal 4 2 2 2 2 3 2 3 3" xfId="3342" xr:uid="{33297B74-BD83-4D07-8F7D-73A492A146FF}"/>
    <cellStyle name="Normal 4 2 2 2 2 3 2 3 4" xfId="5790" xr:uid="{3AFC3E3C-C294-450B-A0F3-F16F3A769F15}"/>
    <cellStyle name="Normal 4 2 2 2 2 3 2 4" xfId="1506" xr:uid="{B5BB7312-89B9-4035-BAF1-CDF0428C8A45}"/>
    <cellStyle name="Normal 4 2 2 2 2 3 2 4 2" xfId="3954" xr:uid="{E9787A3F-DEB4-4D82-BB65-10C96C0670B4}"/>
    <cellStyle name="Normal 4 2 2 2 2 3 2 4 3" xfId="6402" xr:uid="{DFB4D18B-1B42-41DD-9AE0-C3513370B8B8}"/>
    <cellStyle name="Normal 4 2 2 2 2 3 2 5" xfId="2730" xr:uid="{0ABA8217-2743-42FD-8DE7-A87EC0DBF632}"/>
    <cellStyle name="Normal 4 2 2 2 2 3 2 6" xfId="5178" xr:uid="{8C875F94-5D21-453B-8BB5-CD8794B57A5F}"/>
    <cellStyle name="Normal 4 2 2 2 2 3 3" xfId="434" xr:uid="{F44A0E07-DCD3-4556-9C52-DDD1D4D68279}"/>
    <cellStyle name="Normal 4 2 2 2 2 3 3 2" xfId="1047" xr:uid="{DAA82E69-339A-4B08-A8A5-94415DEE42FA}"/>
    <cellStyle name="Normal 4 2 2 2 2 3 3 2 2" xfId="2271" xr:uid="{A70FD785-8D75-43EF-9AD6-23098B6121F0}"/>
    <cellStyle name="Normal 4 2 2 2 2 3 3 2 2 2" xfId="4719" xr:uid="{6837BDE5-A99D-409B-8310-72CCE66C269A}"/>
    <cellStyle name="Normal 4 2 2 2 2 3 3 2 2 3" xfId="7167" xr:uid="{89E17F2E-FD38-40FE-A996-674EBA8B9A79}"/>
    <cellStyle name="Normal 4 2 2 2 2 3 3 2 3" xfId="3495" xr:uid="{D6AC4CEC-9414-432D-A5E7-DE13F800339B}"/>
    <cellStyle name="Normal 4 2 2 2 2 3 3 2 4" xfId="5943" xr:uid="{FC746864-EC10-4873-9009-3D3616A87C8E}"/>
    <cellStyle name="Normal 4 2 2 2 2 3 3 3" xfId="1659" xr:uid="{2B4193C6-3F1F-4046-841F-C7FFA61A3928}"/>
    <cellStyle name="Normal 4 2 2 2 2 3 3 3 2" xfId="4107" xr:uid="{1C7527C9-E3CA-4713-AAC5-9B1672AEFC6E}"/>
    <cellStyle name="Normal 4 2 2 2 2 3 3 3 3" xfId="6555" xr:uid="{D9FD8E4E-210C-4D36-82DF-2E0DB24D3572}"/>
    <cellStyle name="Normal 4 2 2 2 2 3 3 4" xfId="2883" xr:uid="{A3BC7E80-2A98-4BC4-B015-360AC12146A0}"/>
    <cellStyle name="Normal 4 2 2 2 2 3 3 5" xfId="5331" xr:uid="{354E1046-9103-4F76-96D5-F2D91F181A18}"/>
    <cellStyle name="Normal 4 2 2 2 2 3 4" xfId="741" xr:uid="{F655EFAC-9510-415E-945D-74DB1DC165BA}"/>
    <cellStyle name="Normal 4 2 2 2 2 3 4 2" xfId="1965" xr:uid="{CC08D3B1-5771-4179-AF2B-DE9C5AEBDF32}"/>
    <cellStyle name="Normal 4 2 2 2 2 3 4 2 2" xfId="4413" xr:uid="{9DB6FEB4-2F9E-409D-AAA3-70774E0C0CAA}"/>
    <cellStyle name="Normal 4 2 2 2 2 3 4 2 3" xfId="6861" xr:uid="{B2EC79DD-432A-4C45-8E88-49DEFD63126B}"/>
    <cellStyle name="Normal 4 2 2 2 2 3 4 3" xfId="3189" xr:uid="{B17720F2-11BB-4A48-A962-FBBC471FF0AD}"/>
    <cellStyle name="Normal 4 2 2 2 2 3 4 4" xfId="5637" xr:uid="{697DB4A7-5ACF-4C30-93A3-AF71B4D999EC}"/>
    <cellStyle name="Normal 4 2 2 2 2 3 5" xfId="1353" xr:uid="{9680AD17-874D-4E21-B7BD-53D7BA4626E9}"/>
    <cellStyle name="Normal 4 2 2 2 2 3 5 2" xfId="3801" xr:uid="{83E17F29-84FB-4D3E-B00F-CBFF2E3BEC1D}"/>
    <cellStyle name="Normal 4 2 2 2 2 3 5 3" xfId="6249" xr:uid="{1E5A2B1B-733B-429F-9183-BCD129B380BD}"/>
    <cellStyle name="Normal 4 2 2 2 2 3 6" xfId="2577" xr:uid="{FBBF9860-B973-4466-9475-C21F8C0DCC9B}"/>
    <cellStyle name="Normal 4 2 2 2 2 3 7" xfId="5025" xr:uid="{18500BE9-D98C-4B8F-ACD2-4302D64E69BC}"/>
    <cellStyle name="Normal 4 2 2 2 2 4" xfId="199" xr:uid="{E9D94DC9-BAA3-482E-B70C-4566E23ADDD3}"/>
    <cellStyle name="Normal 4 2 2 2 2 4 2" xfId="506" xr:uid="{93607671-AFDD-4CBE-B759-64934050F318}"/>
    <cellStyle name="Normal 4 2 2 2 2 4 2 2" xfId="1119" xr:uid="{E36C1482-8B0C-4DBE-9C5B-36DBB9C0AB85}"/>
    <cellStyle name="Normal 4 2 2 2 2 4 2 2 2" xfId="2343" xr:uid="{90DF0EEA-15AB-4CB4-A520-73DD703CB5C6}"/>
    <cellStyle name="Normal 4 2 2 2 2 4 2 2 2 2" xfId="4791" xr:uid="{54C8C647-EFF2-46EE-B630-34A5A0E4CD6E}"/>
    <cellStyle name="Normal 4 2 2 2 2 4 2 2 2 3" xfId="7239" xr:uid="{6283D833-8F5B-4E75-BA34-F4BB9CE2744A}"/>
    <cellStyle name="Normal 4 2 2 2 2 4 2 2 3" xfId="3567" xr:uid="{F5303D64-7702-4A5A-89BC-79E2846D7A06}"/>
    <cellStyle name="Normal 4 2 2 2 2 4 2 2 4" xfId="6015" xr:uid="{63D47C0D-7E07-433C-98E5-7E3A5B8F750C}"/>
    <cellStyle name="Normal 4 2 2 2 2 4 2 3" xfId="1731" xr:uid="{44D1AFD5-95E8-4C82-9D0E-0528DF8E46DD}"/>
    <cellStyle name="Normal 4 2 2 2 2 4 2 3 2" xfId="4179" xr:uid="{B3595CE9-AD2B-4D27-B850-B12DDFBE0074}"/>
    <cellStyle name="Normal 4 2 2 2 2 4 2 3 3" xfId="6627" xr:uid="{DB879907-BC55-4FB2-8738-D15162E92D7A}"/>
    <cellStyle name="Normal 4 2 2 2 2 4 2 4" xfId="2955" xr:uid="{132D39B6-67DE-45AA-8640-519FB823DC6E}"/>
    <cellStyle name="Normal 4 2 2 2 2 4 2 5" xfId="5403" xr:uid="{63562A93-1FE6-4169-BECE-723268A54DC8}"/>
    <cellStyle name="Normal 4 2 2 2 2 4 3" xfId="813" xr:uid="{D5258CE1-C511-4F09-94AC-B12D203B1029}"/>
    <cellStyle name="Normal 4 2 2 2 2 4 3 2" xfId="2037" xr:uid="{F69035B0-F312-4F65-B00E-C032AA3B7B26}"/>
    <cellStyle name="Normal 4 2 2 2 2 4 3 2 2" xfId="4485" xr:uid="{DA5C94D3-B039-41F1-A1DA-6C8E2135D687}"/>
    <cellStyle name="Normal 4 2 2 2 2 4 3 2 3" xfId="6933" xr:uid="{C39390BF-CF69-4554-BE08-076EB63071EC}"/>
    <cellStyle name="Normal 4 2 2 2 2 4 3 3" xfId="3261" xr:uid="{5F1DF960-E5EC-4167-858C-8BEC1B7083FF}"/>
    <cellStyle name="Normal 4 2 2 2 2 4 3 4" xfId="5709" xr:uid="{6ACF87F5-11F4-4821-8E16-74B4CC0189EC}"/>
    <cellStyle name="Normal 4 2 2 2 2 4 4" xfId="1425" xr:uid="{0820136C-33BB-47C0-8A1F-D4BE90A56E4E}"/>
    <cellStyle name="Normal 4 2 2 2 2 4 4 2" xfId="3873" xr:uid="{B0E622EA-B4CB-4456-B2E1-C14B4471640A}"/>
    <cellStyle name="Normal 4 2 2 2 2 4 4 3" xfId="6321" xr:uid="{38390FA7-F018-4F28-B7BB-7FBF60CAF8B7}"/>
    <cellStyle name="Normal 4 2 2 2 2 4 5" xfId="2649" xr:uid="{F2EB405C-129F-4738-A0F9-974EBA09AC23}"/>
    <cellStyle name="Normal 4 2 2 2 2 4 6" xfId="5097" xr:uid="{4A90DF54-FCA9-4582-9FF8-B8EE485FFACD}"/>
    <cellStyle name="Normal 4 2 2 2 2 5" xfId="353" xr:uid="{ED6C79A1-D6D2-45D8-9695-FEE861B0AC18}"/>
    <cellStyle name="Normal 4 2 2 2 2 5 2" xfId="966" xr:uid="{1B833165-F6FA-4901-93D1-6BD768732D74}"/>
    <cellStyle name="Normal 4 2 2 2 2 5 2 2" xfId="2190" xr:uid="{ADCE58C1-784F-4DB3-9E50-9EC23C7DC9A7}"/>
    <cellStyle name="Normal 4 2 2 2 2 5 2 2 2" xfId="4638" xr:uid="{ED5DADAC-BD35-4548-A345-5DA372556F22}"/>
    <cellStyle name="Normal 4 2 2 2 2 5 2 2 3" xfId="7086" xr:uid="{090780B9-DCFC-485C-87C3-25722BE2C5B5}"/>
    <cellStyle name="Normal 4 2 2 2 2 5 2 3" xfId="3414" xr:uid="{DE750D68-216F-499C-A06D-1F5367ED7482}"/>
    <cellStyle name="Normal 4 2 2 2 2 5 2 4" xfId="5862" xr:uid="{DCE760D3-AD3C-4DA0-94FE-02F1DF0C1C4E}"/>
    <cellStyle name="Normal 4 2 2 2 2 5 3" xfId="1578" xr:uid="{CD22DE24-8442-4F83-A497-18CD322AF73A}"/>
    <cellStyle name="Normal 4 2 2 2 2 5 3 2" xfId="4026" xr:uid="{99FF7E75-F7C5-4EB0-BC5E-32A5766D6D9A}"/>
    <cellStyle name="Normal 4 2 2 2 2 5 3 3" xfId="6474" xr:uid="{2C7B5377-7612-48F4-AD0D-88018D79DDD3}"/>
    <cellStyle name="Normal 4 2 2 2 2 5 4" xfId="2802" xr:uid="{C14D390A-3D61-4E86-B300-30D5676E3982}"/>
    <cellStyle name="Normal 4 2 2 2 2 5 5" xfId="5250" xr:uid="{1238AE86-FA69-46EF-8FF5-89B4464C91DF}"/>
    <cellStyle name="Normal 4 2 2 2 2 6" xfId="660" xr:uid="{FB3C9AB8-81C5-4C74-80C9-701EC2C7DBD6}"/>
    <cellStyle name="Normal 4 2 2 2 2 6 2" xfId="1884" xr:uid="{70EBC9A5-EEC9-4F3C-BA13-279389825041}"/>
    <cellStyle name="Normal 4 2 2 2 2 6 2 2" xfId="4332" xr:uid="{9EC2B6A4-6A86-4E99-8F06-340E001D7668}"/>
    <cellStyle name="Normal 4 2 2 2 2 6 2 3" xfId="6780" xr:uid="{D8E0C43F-7948-4718-82E9-6C8DE119C294}"/>
    <cellStyle name="Normal 4 2 2 2 2 6 3" xfId="3108" xr:uid="{CA3859EA-7D9C-41A5-BC5E-B3CC59739DE6}"/>
    <cellStyle name="Normal 4 2 2 2 2 6 4" xfId="5556" xr:uid="{ECCA6B69-5383-4374-AC8F-36DAC1F5F377}"/>
    <cellStyle name="Normal 4 2 2 2 2 7" xfId="1272" xr:uid="{D0C95EDE-A61A-48B9-93F8-922D34AA0EE1}"/>
    <cellStyle name="Normal 4 2 2 2 2 7 2" xfId="3720" xr:uid="{3DC36889-6AAF-4198-BDAE-E2C084CD52A3}"/>
    <cellStyle name="Normal 4 2 2 2 2 7 3" xfId="6168" xr:uid="{759EAF75-7A6D-41FB-BD0A-7742C0FAA08A}"/>
    <cellStyle name="Normal 4 2 2 2 2 8" xfId="2496" xr:uid="{45E6E436-BDB7-4D84-B5A1-CF191A1FC4DA}"/>
    <cellStyle name="Normal 4 2 2 2 2 9" xfId="4944" xr:uid="{D4100274-CFB5-4850-A48A-E7DABAD7E9FF}"/>
    <cellStyle name="Normal 4 2 2 2 3" xfId="58" xr:uid="{48987876-6F1E-41AC-8C98-CCB701E13E4A}"/>
    <cellStyle name="Normal 4 2 2 2 3 2" xfId="139" xr:uid="{D345B704-4986-47CE-987B-DA92BDE76F0F}"/>
    <cellStyle name="Normal 4 2 2 2 3 2 2" xfId="292" xr:uid="{7F2ECF52-04AB-489B-AB71-374CFB48FC9A}"/>
    <cellStyle name="Normal 4 2 2 2 3 2 2 2" xfId="599" xr:uid="{69C1C995-E81E-4F63-B3E1-8E75EC995E89}"/>
    <cellStyle name="Normal 4 2 2 2 3 2 2 2 2" xfId="1212" xr:uid="{C7800880-F3B9-4E59-9378-C1E3B0AB054E}"/>
    <cellStyle name="Normal 4 2 2 2 3 2 2 2 2 2" xfId="2436" xr:uid="{42217EE6-DA5C-4D70-AF8B-87D29AEA0F61}"/>
    <cellStyle name="Normal 4 2 2 2 3 2 2 2 2 2 2" xfId="4884" xr:uid="{384A78F9-B920-4176-8F30-2ED6D3FD715D}"/>
    <cellStyle name="Normal 4 2 2 2 3 2 2 2 2 2 3" xfId="7332" xr:uid="{99051031-9F4A-4E51-9310-76418B89BEED}"/>
    <cellStyle name="Normal 4 2 2 2 3 2 2 2 2 3" xfId="3660" xr:uid="{17C93B6B-4233-4586-A9B0-6C8B97739097}"/>
    <cellStyle name="Normal 4 2 2 2 3 2 2 2 2 4" xfId="6108" xr:uid="{03BC28FB-C85D-47DF-8DA5-813C603F7ABC}"/>
    <cellStyle name="Normal 4 2 2 2 3 2 2 2 3" xfId="1824" xr:uid="{61F91148-55D2-4976-94B9-DB2F20C12137}"/>
    <cellStyle name="Normal 4 2 2 2 3 2 2 2 3 2" xfId="4272" xr:uid="{07D9721C-C858-4AAA-9AC9-478E18F71AA1}"/>
    <cellStyle name="Normal 4 2 2 2 3 2 2 2 3 3" xfId="6720" xr:uid="{88D2490F-3BE7-41C0-816D-13F398F15EAE}"/>
    <cellStyle name="Normal 4 2 2 2 3 2 2 2 4" xfId="3048" xr:uid="{E3EA0957-A82C-4FBA-8266-B9D4D047026D}"/>
    <cellStyle name="Normal 4 2 2 2 3 2 2 2 5" xfId="5496" xr:uid="{2AA35E3A-B2E9-490C-9FFA-AAF9C63C000F}"/>
    <cellStyle name="Normal 4 2 2 2 3 2 2 3" xfId="906" xr:uid="{374407B5-6C81-4FBF-8954-D9BE09A022DD}"/>
    <cellStyle name="Normal 4 2 2 2 3 2 2 3 2" xfId="2130" xr:uid="{E11883A3-1C62-44A1-957E-A465C887862B}"/>
    <cellStyle name="Normal 4 2 2 2 3 2 2 3 2 2" xfId="4578" xr:uid="{962E7149-5663-4D96-A997-04E9C81225D3}"/>
    <cellStyle name="Normal 4 2 2 2 3 2 2 3 2 3" xfId="7026" xr:uid="{67AA27C3-E4D0-4931-A0C0-C6E7D99D9108}"/>
    <cellStyle name="Normal 4 2 2 2 3 2 2 3 3" xfId="3354" xr:uid="{F9D71840-8450-455E-9B01-075E09E7A666}"/>
    <cellStyle name="Normal 4 2 2 2 3 2 2 3 4" xfId="5802" xr:uid="{1D37BE79-D9D0-48C1-8186-33725B8DE250}"/>
    <cellStyle name="Normal 4 2 2 2 3 2 2 4" xfId="1518" xr:uid="{710E0FBD-7D77-48C9-85EA-17BA290364C1}"/>
    <cellStyle name="Normal 4 2 2 2 3 2 2 4 2" xfId="3966" xr:uid="{A53E7445-2089-46B4-A6C9-3B8DED07D24D}"/>
    <cellStyle name="Normal 4 2 2 2 3 2 2 4 3" xfId="6414" xr:uid="{DD10F761-D889-4870-B11C-1E739D470921}"/>
    <cellStyle name="Normal 4 2 2 2 3 2 2 5" xfId="2742" xr:uid="{2739462E-2896-40AF-822D-F98AFEA21B14}"/>
    <cellStyle name="Normal 4 2 2 2 3 2 2 6" xfId="5190" xr:uid="{CE119AA0-6C1A-4457-BEDC-DCB1201BF802}"/>
    <cellStyle name="Normal 4 2 2 2 3 2 3" xfId="446" xr:uid="{AF9216EF-630A-435C-898B-AA9DB8C5A1BC}"/>
    <cellStyle name="Normal 4 2 2 2 3 2 3 2" xfId="1059" xr:uid="{5EEC2023-CE54-4E4E-B21C-423BAAAA8C9C}"/>
    <cellStyle name="Normal 4 2 2 2 3 2 3 2 2" xfId="2283" xr:uid="{DC8E0712-A243-490B-AC40-436B3939C609}"/>
    <cellStyle name="Normal 4 2 2 2 3 2 3 2 2 2" xfId="4731" xr:uid="{3D16A7A8-F150-489F-83BD-B5F306FE40DA}"/>
    <cellStyle name="Normal 4 2 2 2 3 2 3 2 2 3" xfId="7179" xr:uid="{8794347B-0A5C-412B-9458-C71A69723C4B}"/>
    <cellStyle name="Normal 4 2 2 2 3 2 3 2 3" xfId="3507" xr:uid="{0C1FBFCB-081A-4B94-B230-35F9FE36BD05}"/>
    <cellStyle name="Normal 4 2 2 2 3 2 3 2 4" xfId="5955" xr:uid="{23D13326-7782-4559-9CBB-6D05057B3223}"/>
    <cellStyle name="Normal 4 2 2 2 3 2 3 3" xfId="1671" xr:uid="{0DFAE9F8-66D9-424B-A319-FEF62EF58B7E}"/>
    <cellStyle name="Normal 4 2 2 2 3 2 3 3 2" xfId="4119" xr:uid="{25A998A4-0A70-4E87-A46F-DF8F0BEDE1CC}"/>
    <cellStyle name="Normal 4 2 2 2 3 2 3 3 3" xfId="6567" xr:uid="{64CF4FA4-FBA1-47DC-A386-B4BCEA6FD005}"/>
    <cellStyle name="Normal 4 2 2 2 3 2 3 4" xfId="2895" xr:uid="{94FC9939-8C18-41EC-BF41-3024CEEEADC2}"/>
    <cellStyle name="Normal 4 2 2 2 3 2 3 5" xfId="5343" xr:uid="{7CE9DA21-60A7-4467-AADF-A9D806D8230D}"/>
    <cellStyle name="Normal 4 2 2 2 3 2 4" xfId="753" xr:uid="{A93B92F2-1476-4C0C-9C48-AE1ACA465440}"/>
    <cellStyle name="Normal 4 2 2 2 3 2 4 2" xfId="1977" xr:uid="{DFFA885F-A318-4BB4-B5E8-7A301F2899A5}"/>
    <cellStyle name="Normal 4 2 2 2 3 2 4 2 2" xfId="4425" xr:uid="{95774D92-AB4C-420D-A18D-7E361839B76C}"/>
    <cellStyle name="Normal 4 2 2 2 3 2 4 2 3" xfId="6873" xr:uid="{48A54868-59EA-44BA-AFF1-696959F5E559}"/>
    <cellStyle name="Normal 4 2 2 2 3 2 4 3" xfId="3201" xr:uid="{333A6C28-1E31-4A27-A0A1-ED085EB58C8A}"/>
    <cellStyle name="Normal 4 2 2 2 3 2 4 4" xfId="5649" xr:uid="{C65ACC8D-A6B2-45AA-B510-09E7B999DE87}"/>
    <cellStyle name="Normal 4 2 2 2 3 2 5" xfId="1365" xr:uid="{624EF5C7-E781-44FE-ADDF-1EAA2363363C}"/>
    <cellStyle name="Normal 4 2 2 2 3 2 5 2" xfId="3813" xr:uid="{F04F28C0-DB14-4A6A-B22F-B5E6AF769471}"/>
    <cellStyle name="Normal 4 2 2 2 3 2 5 3" xfId="6261" xr:uid="{3D3B86D4-118F-4709-B281-CCB93054C667}"/>
    <cellStyle name="Normal 4 2 2 2 3 2 6" xfId="2589" xr:uid="{16F78E5F-5B38-491C-9174-A8007D7759C3}"/>
    <cellStyle name="Normal 4 2 2 2 3 2 7" xfId="5037" xr:uid="{60B9BDFF-0178-421F-8F5E-AEB94598D321}"/>
    <cellStyle name="Normal 4 2 2 2 3 3" xfId="211" xr:uid="{15105DB1-9615-457E-B39C-88A41355A060}"/>
    <cellStyle name="Normal 4 2 2 2 3 3 2" xfId="518" xr:uid="{8AC9FBF3-B83E-42BF-BA9C-51E0E324CB69}"/>
    <cellStyle name="Normal 4 2 2 2 3 3 2 2" xfId="1131" xr:uid="{5B777A9C-5114-4D49-A089-E6F936935C2A}"/>
    <cellStyle name="Normal 4 2 2 2 3 3 2 2 2" xfId="2355" xr:uid="{19BCFC4E-74C1-425C-B30F-C504E114721D}"/>
    <cellStyle name="Normal 4 2 2 2 3 3 2 2 2 2" xfId="4803" xr:uid="{3A69353E-2449-4ED3-9A4D-A29CC032807D}"/>
    <cellStyle name="Normal 4 2 2 2 3 3 2 2 2 3" xfId="7251" xr:uid="{55ADF1F6-DE69-49C5-87FD-CC1B199DCC05}"/>
    <cellStyle name="Normal 4 2 2 2 3 3 2 2 3" xfId="3579" xr:uid="{17E2824B-36FA-4DAC-8DDB-EFB58629FF7F}"/>
    <cellStyle name="Normal 4 2 2 2 3 3 2 2 4" xfId="6027" xr:uid="{012E3F33-86D5-4C38-8842-CCA578AE7855}"/>
    <cellStyle name="Normal 4 2 2 2 3 3 2 3" xfId="1743" xr:uid="{47C1BA16-8DF1-4BC6-B467-E916FCD79618}"/>
    <cellStyle name="Normal 4 2 2 2 3 3 2 3 2" xfId="4191" xr:uid="{6A4CA325-1B7B-4EEB-B189-44A0E4005ADB}"/>
    <cellStyle name="Normal 4 2 2 2 3 3 2 3 3" xfId="6639" xr:uid="{24FB4415-EE87-4899-BA01-63E92D76002A}"/>
    <cellStyle name="Normal 4 2 2 2 3 3 2 4" xfId="2967" xr:uid="{52EC4FE9-4361-4A9F-97E0-4E9B723E42DC}"/>
    <cellStyle name="Normal 4 2 2 2 3 3 2 5" xfId="5415" xr:uid="{000AF757-0343-47C3-B669-F7582D62342A}"/>
    <cellStyle name="Normal 4 2 2 2 3 3 3" xfId="825" xr:uid="{38636DDE-ECA0-4AA2-A850-766FB74F01D1}"/>
    <cellStyle name="Normal 4 2 2 2 3 3 3 2" xfId="2049" xr:uid="{3402BAA2-F1BB-4C3B-85BB-8B75853DC0EE}"/>
    <cellStyle name="Normal 4 2 2 2 3 3 3 2 2" xfId="4497" xr:uid="{958239E3-830F-464E-B13B-C41F03545AF3}"/>
    <cellStyle name="Normal 4 2 2 2 3 3 3 2 3" xfId="6945" xr:uid="{73219E75-D3A7-4D6F-B999-DB40F393E63F}"/>
    <cellStyle name="Normal 4 2 2 2 3 3 3 3" xfId="3273" xr:uid="{ED2FAB67-F8E0-4DA2-B1E6-0643DEB06012}"/>
    <cellStyle name="Normal 4 2 2 2 3 3 3 4" xfId="5721" xr:uid="{145F1878-D32B-43F5-BDAF-95F71B170767}"/>
    <cellStyle name="Normal 4 2 2 2 3 3 4" xfId="1437" xr:uid="{73DDCD89-CF9A-4012-937F-52D02FA1A366}"/>
    <cellStyle name="Normal 4 2 2 2 3 3 4 2" xfId="3885" xr:uid="{00BC34C9-38D1-4682-9E02-B570857F0DF0}"/>
    <cellStyle name="Normal 4 2 2 2 3 3 4 3" xfId="6333" xr:uid="{A22835FA-AA96-496E-8641-5C3B051792DA}"/>
    <cellStyle name="Normal 4 2 2 2 3 3 5" xfId="2661" xr:uid="{05052E05-195E-476C-BC7A-E16C75AE550B}"/>
    <cellStyle name="Normal 4 2 2 2 3 3 6" xfId="5109" xr:uid="{3D650760-65F5-4BDF-BB6C-988F63B44A6F}"/>
    <cellStyle name="Normal 4 2 2 2 3 4" xfId="365" xr:uid="{222F2F05-196B-4AB7-93F8-B95C82008482}"/>
    <cellStyle name="Normal 4 2 2 2 3 4 2" xfId="978" xr:uid="{0906B779-88C3-4D3A-B375-BA9666C6AB6A}"/>
    <cellStyle name="Normal 4 2 2 2 3 4 2 2" xfId="2202" xr:uid="{9B65A03A-18A5-4BC4-B487-2E49AA6FE498}"/>
    <cellStyle name="Normal 4 2 2 2 3 4 2 2 2" xfId="4650" xr:uid="{3B84739E-35B8-45B1-9125-16B139972C07}"/>
    <cellStyle name="Normal 4 2 2 2 3 4 2 2 3" xfId="7098" xr:uid="{A3ACBF1A-159F-4DF5-B985-344291DFD171}"/>
    <cellStyle name="Normal 4 2 2 2 3 4 2 3" xfId="3426" xr:uid="{46792D95-6638-476D-A231-8C543E173316}"/>
    <cellStyle name="Normal 4 2 2 2 3 4 2 4" xfId="5874" xr:uid="{B16BF3EF-765B-4C62-8E83-7182A275318C}"/>
    <cellStyle name="Normal 4 2 2 2 3 4 3" xfId="1590" xr:uid="{41F9D221-EACE-427E-863E-83F689117CF3}"/>
    <cellStyle name="Normal 4 2 2 2 3 4 3 2" xfId="4038" xr:uid="{205E2CB9-6D13-46BD-A1E2-B246041AB4AC}"/>
    <cellStyle name="Normal 4 2 2 2 3 4 3 3" xfId="6486" xr:uid="{D7A7A97E-654F-48C8-97A7-183FB5306737}"/>
    <cellStyle name="Normal 4 2 2 2 3 4 4" xfId="2814" xr:uid="{DA0BEB3F-AE06-40B3-AF83-AC1761E7C372}"/>
    <cellStyle name="Normal 4 2 2 2 3 4 5" xfId="5262" xr:uid="{EAF6A489-A97F-4A48-B33B-48F945331759}"/>
    <cellStyle name="Normal 4 2 2 2 3 5" xfId="672" xr:uid="{2EF15182-27F6-426C-B065-58F096DBADC7}"/>
    <cellStyle name="Normal 4 2 2 2 3 5 2" xfId="1896" xr:uid="{D2172B46-EEB6-417D-B9CC-3282EBB647A5}"/>
    <cellStyle name="Normal 4 2 2 2 3 5 2 2" xfId="4344" xr:uid="{2827859E-2950-4ED8-9462-AC44447DF8EA}"/>
    <cellStyle name="Normal 4 2 2 2 3 5 2 3" xfId="6792" xr:uid="{5D257313-FDC5-4F69-ABC0-D55537A8DA84}"/>
    <cellStyle name="Normal 4 2 2 2 3 5 3" xfId="3120" xr:uid="{4141818B-1553-46CE-BA80-01FB753A6FA9}"/>
    <cellStyle name="Normal 4 2 2 2 3 5 4" xfId="5568" xr:uid="{DDD0BF16-0580-4688-9613-7B9E23A79053}"/>
    <cellStyle name="Normal 4 2 2 2 3 6" xfId="1284" xr:uid="{332122F6-7E87-4625-926F-6C1D51206AA0}"/>
    <cellStyle name="Normal 4 2 2 2 3 6 2" xfId="3732" xr:uid="{4B99C746-78C9-42BC-88AB-22423B9409DD}"/>
    <cellStyle name="Normal 4 2 2 2 3 6 3" xfId="6180" xr:uid="{0781A697-F1D3-4CEA-BE34-BC1208874FBA}"/>
    <cellStyle name="Normal 4 2 2 2 3 7" xfId="2508" xr:uid="{86C56F16-7FFE-4DE1-92C7-F03C9B0A9BA4}"/>
    <cellStyle name="Normal 4 2 2 2 3 8" xfId="4956" xr:uid="{C464CC17-98B4-45B6-959B-FD509DCAE23C}"/>
    <cellStyle name="Normal 4 2 2 2 4" xfId="109" xr:uid="{B55F188A-363B-4827-973B-5E054E59A063}"/>
    <cellStyle name="Normal 4 2 2 2 4 2" xfId="262" xr:uid="{2B1517D1-99EA-4CB0-8910-0E0B4DF0E637}"/>
    <cellStyle name="Normal 4 2 2 2 4 2 2" xfId="569" xr:uid="{339B30D5-931B-4C7E-99C8-6D9E2A9C7EFC}"/>
    <cellStyle name="Normal 4 2 2 2 4 2 2 2" xfId="1182" xr:uid="{FD6DAF5D-6C3E-4DCE-839E-65FA70264001}"/>
    <cellStyle name="Normal 4 2 2 2 4 2 2 2 2" xfId="2406" xr:uid="{A7980A3A-C145-44EE-9F59-E9B85CBD7CD5}"/>
    <cellStyle name="Normal 4 2 2 2 4 2 2 2 2 2" xfId="4854" xr:uid="{A40BF2D8-DC67-4C4C-AFEB-5108183496F9}"/>
    <cellStyle name="Normal 4 2 2 2 4 2 2 2 2 3" xfId="7302" xr:uid="{C55054CD-96D0-4157-B188-93CB26D8F6EA}"/>
    <cellStyle name="Normal 4 2 2 2 4 2 2 2 3" xfId="3630" xr:uid="{B8765C23-2B52-40B9-90B4-B3918D7CCD6E}"/>
    <cellStyle name="Normal 4 2 2 2 4 2 2 2 4" xfId="6078" xr:uid="{5FAC5223-CE8B-4AFD-A34A-CFB8C47394E7}"/>
    <cellStyle name="Normal 4 2 2 2 4 2 2 3" xfId="1794" xr:uid="{6EFE7A69-887D-4B65-BC4C-420D0FC15242}"/>
    <cellStyle name="Normal 4 2 2 2 4 2 2 3 2" xfId="4242" xr:uid="{58D5F350-9C07-463C-A532-2D12C43693C6}"/>
    <cellStyle name="Normal 4 2 2 2 4 2 2 3 3" xfId="6690" xr:uid="{73804181-BF2C-497D-9417-C76A06589EA0}"/>
    <cellStyle name="Normal 4 2 2 2 4 2 2 4" xfId="3018" xr:uid="{CB64C9AE-9166-4187-8888-F17ACD51D814}"/>
    <cellStyle name="Normal 4 2 2 2 4 2 2 5" xfId="5466" xr:uid="{DF52BE30-BAFF-463A-BA54-7E33AC904C53}"/>
    <cellStyle name="Normal 4 2 2 2 4 2 3" xfId="876" xr:uid="{41E54A0F-242A-440A-A9C3-34E4A9E73160}"/>
    <cellStyle name="Normal 4 2 2 2 4 2 3 2" xfId="2100" xr:uid="{8FA0610A-C238-4E17-BA1A-420493A742CE}"/>
    <cellStyle name="Normal 4 2 2 2 4 2 3 2 2" xfId="4548" xr:uid="{AAD7C061-60D2-4A7F-9E00-CEC42CB36F1A}"/>
    <cellStyle name="Normal 4 2 2 2 4 2 3 2 3" xfId="6996" xr:uid="{911F511B-998F-45A5-86C9-88BCDA5A3736}"/>
    <cellStyle name="Normal 4 2 2 2 4 2 3 3" xfId="3324" xr:uid="{B1753214-332F-414D-B26B-4BDAA8789C09}"/>
    <cellStyle name="Normal 4 2 2 2 4 2 3 4" xfId="5772" xr:uid="{2089D007-8CD8-4820-AA32-BA4E4EE5F214}"/>
    <cellStyle name="Normal 4 2 2 2 4 2 4" xfId="1488" xr:uid="{0B10163E-7944-4CF8-B630-76D386AC8A74}"/>
    <cellStyle name="Normal 4 2 2 2 4 2 4 2" xfId="3936" xr:uid="{B509ACCF-623B-45FD-9A58-1850887ACF99}"/>
    <cellStyle name="Normal 4 2 2 2 4 2 4 3" xfId="6384" xr:uid="{91A857D8-3FAD-405D-8AF5-F9D43972AE59}"/>
    <cellStyle name="Normal 4 2 2 2 4 2 5" xfId="2712" xr:uid="{14EAEF53-9DE4-43C0-B7B0-E14A7569A92C}"/>
    <cellStyle name="Normal 4 2 2 2 4 2 6" xfId="5160" xr:uid="{3EFCA644-6B0F-4EE4-8D64-E9B51ADEDB66}"/>
    <cellStyle name="Normal 4 2 2 2 4 3" xfId="416" xr:uid="{11665D18-DB5F-46C8-9374-C3E1EAA1EA88}"/>
    <cellStyle name="Normal 4 2 2 2 4 3 2" xfId="1029" xr:uid="{F14C751E-D17A-4EE0-9C54-5008797BB94D}"/>
    <cellStyle name="Normal 4 2 2 2 4 3 2 2" xfId="2253" xr:uid="{8A53A149-D73B-4B02-BBFB-3556BFCC6518}"/>
    <cellStyle name="Normal 4 2 2 2 4 3 2 2 2" xfId="4701" xr:uid="{56FCF942-20C8-46E5-8C98-4D2DE8D5472D}"/>
    <cellStyle name="Normal 4 2 2 2 4 3 2 2 3" xfId="7149" xr:uid="{BE28C91C-73AC-440F-854F-987DFB758428}"/>
    <cellStyle name="Normal 4 2 2 2 4 3 2 3" xfId="3477" xr:uid="{DF551E5D-4913-470F-91A4-D79DFFFA106C}"/>
    <cellStyle name="Normal 4 2 2 2 4 3 2 4" xfId="5925" xr:uid="{4147F161-988F-447B-B858-23595E7B9BA4}"/>
    <cellStyle name="Normal 4 2 2 2 4 3 3" xfId="1641" xr:uid="{0F18CECE-4CA3-49BA-A603-CED78FD7420A}"/>
    <cellStyle name="Normal 4 2 2 2 4 3 3 2" xfId="4089" xr:uid="{BF67335C-5F88-4EE3-9307-06B038151724}"/>
    <cellStyle name="Normal 4 2 2 2 4 3 3 3" xfId="6537" xr:uid="{65970D00-E043-41DB-9CF7-C45887C27FB9}"/>
    <cellStyle name="Normal 4 2 2 2 4 3 4" xfId="2865" xr:uid="{BAF36209-4C5C-4EF9-B8AF-07B8DF5EE633}"/>
    <cellStyle name="Normal 4 2 2 2 4 3 5" xfId="5313" xr:uid="{ECDC1C1B-12E9-43C3-BFFF-8F4C5432E80B}"/>
    <cellStyle name="Normal 4 2 2 2 4 4" xfId="723" xr:uid="{40410B13-B3F3-4FB0-84ED-689173CCF51E}"/>
    <cellStyle name="Normal 4 2 2 2 4 4 2" xfId="1947" xr:uid="{0F6BB269-C8B4-40AE-845B-EF719EE029C0}"/>
    <cellStyle name="Normal 4 2 2 2 4 4 2 2" xfId="4395" xr:uid="{EF2ED107-260C-4EA8-A525-CF1F3A43ED95}"/>
    <cellStyle name="Normal 4 2 2 2 4 4 2 3" xfId="6843" xr:uid="{AAB72362-EC6F-4EBC-BBAF-0992080652A9}"/>
    <cellStyle name="Normal 4 2 2 2 4 4 3" xfId="3171" xr:uid="{6832CBEA-C172-4542-936A-59DACBECE46D}"/>
    <cellStyle name="Normal 4 2 2 2 4 4 4" xfId="5619" xr:uid="{04DD90FB-C2F1-4981-B64D-FD14AD08C6E7}"/>
    <cellStyle name="Normal 4 2 2 2 4 5" xfId="1335" xr:uid="{AF8E5349-6186-4BD3-8C59-DC1E233B0EEA}"/>
    <cellStyle name="Normal 4 2 2 2 4 5 2" xfId="3783" xr:uid="{781D3D14-3F49-4420-A5F5-E36C0E22255F}"/>
    <cellStyle name="Normal 4 2 2 2 4 5 3" xfId="6231" xr:uid="{EB7A99F4-5B47-4EC1-A5EB-18A5C6B2605A}"/>
    <cellStyle name="Normal 4 2 2 2 4 6" xfId="2559" xr:uid="{D2574A76-441C-4279-81D0-E92D887A69DE}"/>
    <cellStyle name="Normal 4 2 2 2 4 7" xfId="5007" xr:uid="{A222A407-3E11-4966-B763-C32C9E9512D4}"/>
    <cellStyle name="Normal 4 2 2 2 5" xfId="181" xr:uid="{83F0B720-247F-42BF-A9C4-EE8FE06B6445}"/>
    <cellStyle name="Normal 4 2 2 2 5 2" xfId="488" xr:uid="{565F3C54-0F91-4158-9D8A-2DE8343FE24A}"/>
    <cellStyle name="Normal 4 2 2 2 5 2 2" xfId="1101" xr:uid="{C0BF1E76-5C4A-48EE-9814-A1F1A7EE5EB9}"/>
    <cellStyle name="Normal 4 2 2 2 5 2 2 2" xfId="2325" xr:uid="{5F178CAC-908D-4BED-97A1-728C898A5871}"/>
    <cellStyle name="Normal 4 2 2 2 5 2 2 2 2" xfId="4773" xr:uid="{42C76D79-F801-49C9-B0F8-931C1E703735}"/>
    <cellStyle name="Normal 4 2 2 2 5 2 2 2 3" xfId="7221" xr:uid="{5CA5033E-0D84-43FE-94FC-888D0E0E1EF3}"/>
    <cellStyle name="Normal 4 2 2 2 5 2 2 3" xfId="3549" xr:uid="{CC5AF5F4-26EE-43A9-82D5-31BD8D2C257D}"/>
    <cellStyle name="Normal 4 2 2 2 5 2 2 4" xfId="5997" xr:uid="{22FE0D4E-C3A1-42EF-BB21-EF2A47AF0EF8}"/>
    <cellStyle name="Normal 4 2 2 2 5 2 3" xfId="1713" xr:uid="{810C149B-DF57-41B4-B90E-33B5F77BD9A1}"/>
    <cellStyle name="Normal 4 2 2 2 5 2 3 2" xfId="4161" xr:uid="{A92F873A-605D-4195-9A2D-0E5E2A4397C6}"/>
    <cellStyle name="Normal 4 2 2 2 5 2 3 3" xfId="6609" xr:uid="{D55D9E30-7E9E-4FDC-8618-5FE55BD7EB07}"/>
    <cellStyle name="Normal 4 2 2 2 5 2 4" xfId="2937" xr:uid="{407F91B6-A477-4264-BFF4-B25A0097BCE3}"/>
    <cellStyle name="Normal 4 2 2 2 5 2 5" xfId="5385" xr:uid="{D08DDC99-77D3-4FEF-B3AA-720D003207F0}"/>
    <cellStyle name="Normal 4 2 2 2 5 3" xfId="795" xr:uid="{CBFF4D6E-B271-45B8-9E9A-398B56797038}"/>
    <cellStyle name="Normal 4 2 2 2 5 3 2" xfId="2019" xr:uid="{781D966D-1963-4EBD-ACCD-855E85A7A492}"/>
    <cellStyle name="Normal 4 2 2 2 5 3 2 2" xfId="4467" xr:uid="{D7B2A399-70A4-48BB-8C53-00F5DD90CD85}"/>
    <cellStyle name="Normal 4 2 2 2 5 3 2 3" xfId="6915" xr:uid="{213251BB-AF1B-4A85-8951-45F8FB1033D8}"/>
    <cellStyle name="Normal 4 2 2 2 5 3 3" xfId="3243" xr:uid="{C16F76CD-924C-4306-8772-714F376701B7}"/>
    <cellStyle name="Normal 4 2 2 2 5 3 4" xfId="5691" xr:uid="{0C6EC2D3-2A0D-4711-A434-7BC07F3126AF}"/>
    <cellStyle name="Normal 4 2 2 2 5 4" xfId="1407" xr:uid="{E89CF023-D6F0-4CC5-AED8-CAE1DDAC949E}"/>
    <cellStyle name="Normal 4 2 2 2 5 4 2" xfId="3855" xr:uid="{7CA79E42-AA0E-4545-A6B5-370ABE19BBF6}"/>
    <cellStyle name="Normal 4 2 2 2 5 4 3" xfId="6303" xr:uid="{093A573A-3457-49E3-BA04-2D1FCCAB92F1}"/>
    <cellStyle name="Normal 4 2 2 2 5 5" xfId="2631" xr:uid="{CC65085F-99BD-4E8B-87D5-3A5A52028385}"/>
    <cellStyle name="Normal 4 2 2 2 5 6" xfId="5079" xr:uid="{D927453D-C3B6-4E92-AF03-A492D0126C74}"/>
    <cellStyle name="Normal 4 2 2 2 6" xfId="335" xr:uid="{D0B84015-A131-48C7-87C7-3A04C087CA4F}"/>
    <cellStyle name="Normal 4 2 2 2 6 2" xfId="948" xr:uid="{1972B617-522B-4C01-B64C-48F674E2C255}"/>
    <cellStyle name="Normal 4 2 2 2 6 2 2" xfId="2172" xr:uid="{CFA95354-AE7F-4C33-8502-18CBE221AE23}"/>
    <cellStyle name="Normal 4 2 2 2 6 2 2 2" xfId="4620" xr:uid="{79182E4D-E969-4C10-81B4-70BD1D531B91}"/>
    <cellStyle name="Normal 4 2 2 2 6 2 2 3" xfId="7068" xr:uid="{49A4F644-E017-4917-B3B7-B1444C0163DC}"/>
    <cellStyle name="Normal 4 2 2 2 6 2 3" xfId="3396" xr:uid="{A3B1964A-D622-46F2-936B-E62C8EE2DF3E}"/>
    <cellStyle name="Normal 4 2 2 2 6 2 4" xfId="5844" xr:uid="{2450F5D8-26A1-4853-A4B7-E617133173EF}"/>
    <cellStyle name="Normal 4 2 2 2 6 3" xfId="1560" xr:uid="{798941E6-3D4B-4B6C-9FCD-F88DE4B2C68D}"/>
    <cellStyle name="Normal 4 2 2 2 6 3 2" xfId="4008" xr:uid="{1FAD9695-4E68-4C93-BA3D-572422D57FDE}"/>
    <cellStyle name="Normal 4 2 2 2 6 3 3" xfId="6456" xr:uid="{8DAD173F-08D4-432A-A8BB-7898C66AD815}"/>
    <cellStyle name="Normal 4 2 2 2 6 4" xfId="2784" xr:uid="{D18F1AD0-84E1-43B7-B43D-BC9E8C7FC3DC}"/>
    <cellStyle name="Normal 4 2 2 2 6 5" xfId="5232" xr:uid="{5EA77A25-9C12-4F20-8809-6A9878EF3220}"/>
    <cellStyle name="Normal 4 2 2 2 7" xfId="642" xr:uid="{DF5B7E89-A120-4808-854B-7557D40E6F06}"/>
    <cellStyle name="Normal 4 2 2 2 7 2" xfId="1866" xr:uid="{FFC9A3A0-6679-4F37-BBFD-4FA92DEDE123}"/>
    <cellStyle name="Normal 4 2 2 2 7 2 2" xfId="4314" xr:uid="{C18EC8E0-4ECB-402A-838E-A3AF50A29D2A}"/>
    <cellStyle name="Normal 4 2 2 2 7 2 3" xfId="6762" xr:uid="{1A704EE9-A773-435B-93B9-49315862C653}"/>
    <cellStyle name="Normal 4 2 2 2 7 3" xfId="3090" xr:uid="{8D41ADA4-9916-4450-BCC2-7EFAE8CD5B51}"/>
    <cellStyle name="Normal 4 2 2 2 7 4" xfId="5538" xr:uid="{D3491A97-25B8-4FB1-AF32-DA9D58FE877B}"/>
    <cellStyle name="Normal 4 2 2 2 8" xfId="1254" xr:uid="{C7462D30-DB21-4F58-A003-764D94AECE1B}"/>
    <cellStyle name="Normal 4 2 2 2 8 2" xfId="3702" xr:uid="{20D145D0-DE6B-4232-ACDA-18DB7DADE192}"/>
    <cellStyle name="Normal 4 2 2 2 8 3" xfId="6150" xr:uid="{1CC6D795-A5B3-4559-B4CF-1CC4B50B668B}"/>
    <cellStyle name="Normal 4 2 2 2 9" xfId="2478" xr:uid="{B2382ADE-0C7E-47AB-82BB-46FFFB014050}"/>
    <cellStyle name="Normal 4 2 2 3" xfId="39" xr:uid="{CC316180-30B3-45B9-89DF-183D1A4E751A}"/>
    <cellStyle name="Normal 4 2 2 3 2" xfId="76" xr:uid="{5B344CB6-180E-4D6B-8E32-D7409220EDDB}"/>
    <cellStyle name="Normal 4 2 2 3 2 2" xfId="157" xr:uid="{466E3A6D-8D7B-4D94-9535-BBCF19B29979}"/>
    <cellStyle name="Normal 4 2 2 3 2 2 2" xfId="310" xr:uid="{A64F3A13-034D-499C-A694-4CD8E44DB3E3}"/>
    <cellStyle name="Normal 4 2 2 3 2 2 2 2" xfId="617" xr:uid="{2422C16C-BEA5-4869-9AD3-C828EF26458C}"/>
    <cellStyle name="Normal 4 2 2 3 2 2 2 2 2" xfId="1230" xr:uid="{61D7A3DA-7DA3-4286-991C-9C7062E1788E}"/>
    <cellStyle name="Normal 4 2 2 3 2 2 2 2 2 2" xfId="2454" xr:uid="{2B72C868-2951-45D9-90EC-EEA8DB68C132}"/>
    <cellStyle name="Normal 4 2 2 3 2 2 2 2 2 2 2" xfId="4902" xr:uid="{F6986813-71CF-49D1-932C-54C765DF65F7}"/>
    <cellStyle name="Normal 4 2 2 3 2 2 2 2 2 2 3" xfId="7350" xr:uid="{04383AD1-3910-440E-9D3B-9374A4860962}"/>
    <cellStyle name="Normal 4 2 2 3 2 2 2 2 2 3" xfId="3678" xr:uid="{5CB63AB6-C2FD-4C8A-8288-AE2DBA1BD018}"/>
    <cellStyle name="Normal 4 2 2 3 2 2 2 2 2 4" xfId="6126" xr:uid="{29E0F4CC-1A61-42B0-BA5B-50FE5EFE8FC8}"/>
    <cellStyle name="Normal 4 2 2 3 2 2 2 2 3" xfId="1842" xr:uid="{11D19CAA-6546-4231-A306-35158B59C88C}"/>
    <cellStyle name="Normal 4 2 2 3 2 2 2 2 3 2" xfId="4290" xr:uid="{2B534B4F-5246-4A6E-BB10-67F299DF30D8}"/>
    <cellStyle name="Normal 4 2 2 3 2 2 2 2 3 3" xfId="6738" xr:uid="{9ABA20D9-D1F6-41C1-B512-231A62F2D04C}"/>
    <cellStyle name="Normal 4 2 2 3 2 2 2 2 4" xfId="3066" xr:uid="{672DE0B2-8710-47E9-B5EA-2D74228042A3}"/>
    <cellStyle name="Normal 4 2 2 3 2 2 2 2 5" xfId="5514" xr:uid="{E1EF6482-09D3-406C-98C1-5CE25EE1D9E9}"/>
    <cellStyle name="Normal 4 2 2 3 2 2 2 3" xfId="924" xr:uid="{A13D8FA2-881C-49B9-8427-1BF77466C716}"/>
    <cellStyle name="Normal 4 2 2 3 2 2 2 3 2" xfId="2148" xr:uid="{D595B084-7462-4BAB-858C-87539E923E06}"/>
    <cellStyle name="Normal 4 2 2 3 2 2 2 3 2 2" xfId="4596" xr:uid="{41FEFF36-1650-4BB9-B3E1-5E82A72FB318}"/>
    <cellStyle name="Normal 4 2 2 3 2 2 2 3 2 3" xfId="7044" xr:uid="{3BB4DF10-30D7-47CC-AAD6-3C048BAC5D3F}"/>
    <cellStyle name="Normal 4 2 2 3 2 2 2 3 3" xfId="3372" xr:uid="{715CD3E0-2530-4F86-9A9A-60F8B9F0F934}"/>
    <cellStyle name="Normal 4 2 2 3 2 2 2 3 4" xfId="5820" xr:uid="{B294C863-C5B4-47D3-817B-1FB7BE2D3EF0}"/>
    <cellStyle name="Normal 4 2 2 3 2 2 2 4" xfId="1536" xr:uid="{94FE6278-8421-4A9A-8B97-0A26698276EF}"/>
    <cellStyle name="Normal 4 2 2 3 2 2 2 4 2" xfId="3984" xr:uid="{3955A351-1263-47DA-B8EC-FF8AB62E5064}"/>
    <cellStyle name="Normal 4 2 2 3 2 2 2 4 3" xfId="6432" xr:uid="{2496A16F-2A0B-43CD-A2DB-7CC3F2223F08}"/>
    <cellStyle name="Normal 4 2 2 3 2 2 2 5" xfId="2760" xr:uid="{7003FEFC-4860-42A8-B6CA-198D58E2E050}"/>
    <cellStyle name="Normal 4 2 2 3 2 2 2 6" xfId="5208" xr:uid="{5BE4FE9E-8CAA-4154-B8FA-913CD2169166}"/>
    <cellStyle name="Normal 4 2 2 3 2 2 3" xfId="464" xr:uid="{72BD58D5-F23B-4BC3-8650-5190E461AF81}"/>
    <cellStyle name="Normal 4 2 2 3 2 2 3 2" xfId="1077" xr:uid="{6152B2B2-5350-46DA-A154-B121D3470A9E}"/>
    <cellStyle name="Normal 4 2 2 3 2 2 3 2 2" xfId="2301" xr:uid="{53E203A9-C017-4B36-A0FD-9102DE69B802}"/>
    <cellStyle name="Normal 4 2 2 3 2 2 3 2 2 2" xfId="4749" xr:uid="{D982BA24-20A0-47FA-A1DD-7928E27C83DF}"/>
    <cellStyle name="Normal 4 2 2 3 2 2 3 2 2 3" xfId="7197" xr:uid="{7F30F6E3-7D9A-4257-86EA-8171796C96FE}"/>
    <cellStyle name="Normal 4 2 2 3 2 2 3 2 3" xfId="3525" xr:uid="{F9612545-7537-4880-8FE1-4D9694DE4773}"/>
    <cellStyle name="Normal 4 2 2 3 2 2 3 2 4" xfId="5973" xr:uid="{CBA855DB-3104-4D03-BB5B-D1B8050A6BE8}"/>
    <cellStyle name="Normal 4 2 2 3 2 2 3 3" xfId="1689" xr:uid="{F88BB793-B6B3-459D-AA7F-8EC1292915F4}"/>
    <cellStyle name="Normal 4 2 2 3 2 2 3 3 2" xfId="4137" xr:uid="{5744527E-DBFC-4C12-80BC-F7D125BDD18D}"/>
    <cellStyle name="Normal 4 2 2 3 2 2 3 3 3" xfId="6585" xr:uid="{A67AB347-4729-427D-9B29-A5A1EBECE99C}"/>
    <cellStyle name="Normal 4 2 2 3 2 2 3 4" xfId="2913" xr:uid="{8EAFF145-B970-432C-A38C-C82F890DFC3C}"/>
    <cellStyle name="Normal 4 2 2 3 2 2 3 5" xfId="5361" xr:uid="{12F51D70-EC29-45DB-89F8-C5C209202105}"/>
    <cellStyle name="Normal 4 2 2 3 2 2 4" xfId="771" xr:uid="{7E2054CC-4D30-4955-A91D-3640CF20E5CA}"/>
    <cellStyle name="Normal 4 2 2 3 2 2 4 2" xfId="1995" xr:uid="{F44BA0FF-05A6-4656-81BF-FAC1FD584B80}"/>
    <cellStyle name="Normal 4 2 2 3 2 2 4 2 2" xfId="4443" xr:uid="{6D343E0E-6887-42CD-8742-169AB108F2E4}"/>
    <cellStyle name="Normal 4 2 2 3 2 2 4 2 3" xfId="6891" xr:uid="{A5FB4AB2-132A-4903-8173-6C04BD227A47}"/>
    <cellStyle name="Normal 4 2 2 3 2 2 4 3" xfId="3219" xr:uid="{9A527C40-7ECF-4612-8859-007C2A552A9D}"/>
    <cellStyle name="Normal 4 2 2 3 2 2 4 4" xfId="5667" xr:uid="{02063C66-0F71-412F-AB7A-008EC7BF7F44}"/>
    <cellStyle name="Normal 4 2 2 3 2 2 5" xfId="1383" xr:uid="{CCDEF147-9C4D-4B6E-A747-747F02D1A15F}"/>
    <cellStyle name="Normal 4 2 2 3 2 2 5 2" xfId="3831" xr:uid="{F4B427EE-5841-4CFA-8163-A981D570EA72}"/>
    <cellStyle name="Normal 4 2 2 3 2 2 5 3" xfId="6279" xr:uid="{5BC0B1C5-A6C1-4628-A01A-2BF2D004D877}"/>
    <cellStyle name="Normal 4 2 2 3 2 2 6" xfId="2607" xr:uid="{3F79B02B-0D96-4073-9B8A-87A43369156E}"/>
    <cellStyle name="Normal 4 2 2 3 2 2 7" xfId="5055" xr:uid="{7175E02D-A315-446D-BA02-6EEDD6E88C32}"/>
    <cellStyle name="Normal 4 2 2 3 2 3" xfId="229" xr:uid="{9B657055-9B09-478B-AB3B-72C10A5C677C}"/>
    <cellStyle name="Normal 4 2 2 3 2 3 2" xfId="536" xr:uid="{FA580DDE-9144-4E44-8572-02F5608DAA1B}"/>
    <cellStyle name="Normal 4 2 2 3 2 3 2 2" xfId="1149" xr:uid="{92D69B70-86F0-4FB8-A0F6-637B4A733470}"/>
    <cellStyle name="Normal 4 2 2 3 2 3 2 2 2" xfId="2373" xr:uid="{2292B082-208A-4D3C-B152-F95EBE9DC69C}"/>
    <cellStyle name="Normal 4 2 2 3 2 3 2 2 2 2" xfId="4821" xr:uid="{33BC549F-0F1B-48B3-A635-0A1FEB003F6B}"/>
    <cellStyle name="Normal 4 2 2 3 2 3 2 2 2 3" xfId="7269" xr:uid="{E245478E-8DA5-4BBC-9664-979F2B8EE706}"/>
    <cellStyle name="Normal 4 2 2 3 2 3 2 2 3" xfId="3597" xr:uid="{8A8B0D18-24B8-42FB-81DF-76E860621393}"/>
    <cellStyle name="Normal 4 2 2 3 2 3 2 2 4" xfId="6045" xr:uid="{FF972BD2-8075-4489-ADE7-E456E5179203}"/>
    <cellStyle name="Normal 4 2 2 3 2 3 2 3" xfId="1761" xr:uid="{0E72F24D-52FD-4F59-8FC0-9331DD7880E2}"/>
    <cellStyle name="Normal 4 2 2 3 2 3 2 3 2" xfId="4209" xr:uid="{7054D125-4D92-4937-B4E1-176A4322DD01}"/>
    <cellStyle name="Normal 4 2 2 3 2 3 2 3 3" xfId="6657" xr:uid="{338CED6A-6289-4BF5-84D8-FD5634C68E88}"/>
    <cellStyle name="Normal 4 2 2 3 2 3 2 4" xfId="2985" xr:uid="{EEA74F83-9937-4B62-8C82-CEE179A8F5B2}"/>
    <cellStyle name="Normal 4 2 2 3 2 3 2 5" xfId="5433" xr:uid="{59E42247-461D-47D4-8628-CE247AE77A3E}"/>
    <cellStyle name="Normal 4 2 2 3 2 3 3" xfId="843" xr:uid="{C8FE25BA-A717-46A1-A469-18C63AC6B333}"/>
    <cellStyle name="Normal 4 2 2 3 2 3 3 2" xfId="2067" xr:uid="{92ACB9B4-CEB3-40EA-9206-02A6FD92574A}"/>
    <cellStyle name="Normal 4 2 2 3 2 3 3 2 2" xfId="4515" xr:uid="{D47DE1CA-548A-4F36-8306-6169C5393D75}"/>
    <cellStyle name="Normal 4 2 2 3 2 3 3 2 3" xfId="6963" xr:uid="{112AACEF-1EFA-4FBA-942D-C8089CDEBE20}"/>
    <cellStyle name="Normal 4 2 2 3 2 3 3 3" xfId="3291" xr:uid="{91C66066-AAA4-4900-9045-DF3268EDEADC}"/>
    <cellStyle name="Normal 4 2 2 3 2 3 3 4" xfId="5739" xr:uid="{24F69B4A-14E4-47F2-BA9D-FC4709A5E314}"/>
    <cellStyle name="Normal 4 2 2 3 2 3 4" xfId="1455" xr:uid="{C725AF98-C91C-48FC-8C35-EC2A394F06FA}"/>
    <cellStyle name="Normal 4 2 2 3 2 3 4 2" xfId="3903" xr:uid="{7830E3A5-4F79-43F2-ABF5-76F2E69711F5}"/>
    <cellStyle name="Normal 4 2 2 3 2 3 4 3" xfId="6351" xr:uid="{50542BA6-8613-4106-8A7E-035D5E96663D}"/>
    <cellStyle name="Normal 4 2 2 3 2 3 5" xfId="2679" xr:uid="{1447D981-B762-43E4-97EA-A1AD02FAEE96}"/>
    <cellStyle name="Normal 4 2 2 3 2 3 6" xfId="5127" xr:uid="{3BD4CD2D-1526-433A-8439-1BC21BFFAE91}"/>
    <cellStyle name="Normal 4 2 2 3 2 4" xfId="383" xr:uid="{552878D4-CC9F-4229-97B1-1C937D08D7B1}"/>
    <cellStyle name="Normal 4 2 2 3 2 4 2" xfId="996" xr:uid="{6C7C1CB2-D438-4063-9324-193B957A5E6A}"/>
    <cellStyle name="Normal 4 2 2 3 2 4 2 2" xfId="2220" xr:uid="{15CCCD0B-59D5-4212-935F-09D97EA541C6}"/>
    <cellStyle name="Normal 4 2 2 3 2 4 2 2 2" xfId="4668" xr:uid="{4BC99301-4865-486C-AC86-CF2C618FC5A1}"/>
    <cellStyle name="Normal 4 2 2 3 2 4 2 2 3" xfId="7116" xr:uid="{52A2ED37-2306-4219-AD43-21C2392D0B2F}"/>
    <cellStyle name="Normal 4 2 2 3 2 4 2 3" xfId="3444" xr:uid="{4D821E14-517B-4E1B-B52D-0F99171FB126}"/>
    <cellStyle name="Normal 4 2 2 3 2 4 2 4" xfId="5892" xr:uid="{123842EF-2F7C-45AA-94DA-19D5A4C4103D}"/>
    <cellStyle name="Normal 4 2 2 3 2 4 3" xfId="1608" xr:uid="{A61CD73A-1D04-426F-8E2C-092CC9A360B4}"/>
    <cellStyle name="Normal 4 2 2 3 2 4 3 2" xfId="4056" xr:uid="{81961587-C04E-4D83-BB6A-498F0B103624}"/>
    <cellStyle name="Normal 4 2 2 3 2 4 3 3" xfId="6504" xr:uid="{3C5437E6-86F3-4429-AD60-D4AA36511016}"/>
    <cellStyle name="Normal 4 2 2 3 2 4 4" xfId="2832" xr:uid="{F73859E3-196D-45A3-AED8-196DA5DF3341}"/>
    <cellStyle name="Normal 4 2 2 3 2 4 5" xfId="5280" xr:uid="{2E9E0018-221A-4CB9-B218-98F55BF1EB05}"/>
    <cellStyle name="Normal 4 2 2 3 2 5" xfId="690" xr:uid="{E46AE656-4AB2-4A33-8DE1-65C1F4B4421E}"/>
    <cellStyle name="Normal 4 2 2 3 2 5 2" xfId="1914" xr:uid="{2450425A-F858-409C-AA9F-B0DCBD797463}"/>
    <cellStyle name="Normal 4 2 2 3 2 5 2 2" xfId="4362" xr:uid="{FD73EBF1-94A1-47B2-9DFC-B230B99F445D}"/>
    <cellStyle name="Normal 4 2 2 3 2 5 2 3" xfId="6810" xr:uid="{8C388894-9AC3-46DA-AEEF-09671E0075BB}"/>
    <cellStyle name="Normal 4 2 2 3 2 5 3" xfId="3138" xr:uid="{8EB109D9-7AE0-4F11-B3F2-78E57421B023}"/>
    <cellStyle name="Normal 4 2 2 3 2 5 4" xfId="5586" xr:uid="{04148D2F-A386-4138-BE78-CCEC822EDF8D}"/>
    <cellStyle name="Normal 4 2 2 3 2 6" xfId="1302" xr:uid="{D7F9A43F-E87E-42CA-99B9-51F12F9F1F7A}"/>
    <cellStyle name="Normal 4 2 2 3 2 6 2" xfId="3750" xr:uid="{FBFBBE39-8FC5-4749-94DD-45777EE085E3}"/>
    <cellStyle name="Normal 4 2 2 3 2 6 3" xfId="6198" xr:uid="{DB1CA242-2881-46A2-8DA2-F5DDDB18404D}"/>
    <cellStyle name="Normal 4 2 2 3 2 7" xfId="2526" xr:uid="{20847A61-6F6B-480A-8875-22B570EAB2DE}"/>
    <cellStyle name="Normal 4 2 2 3 2 8" xfId="4974" xr:uid="{27B7E794-F1D8-4BCE-9557-DF3D73354778}"/>
    <cellStyle name="Normal 4 2 2 3 3" xfId="121" xr:uid="{E8CE4520-A8FB-4F81-9037-16723CC95AB6}"/>
    <cellStyle name="Normal 4 2 2 3 3 2" xfId="274" xr:uid="{56B60157-1088-42E0-97FC-E360A84C345D}"/>
    <cellStyle name="Normal 4 2 2 3 3 2 2" xfId="581" xr:uid="{702BE8F9-23DE-4553-A8F6-53E7B1534E0B}"/>
    <cellStyle name="Normal 4 2 2 3 3 2 2 2" xfId="1194" xr:uid="{41A3BCCB-B96D-49BD-8EAA-B9A38960BA86}"/>
    <cellStyle name="Normal 4 2 2 3 3 2 2 2 2" xfId="2418" xr:uid="{4ADAB77D-9C9F-4941-9A4B-6B0A8457E5AD}"/>
    <cellStyle name="Normal 4 2 2 3 3 2 2 2 2 2" xfId="4866" xr:uid="{1B903C95-5156-4054-AF92-BD2B3ED3A2F3}"/>
    <cellStyle name="Normal 4 2 2 3 3 2 2 2 2 3" xfId="7314" xr:uid="{AFCB67BE-57DC-43EA-A38E-D6F3DD021E12}"/>
    <cellStyle name="Normal 4 2 2 3 3 2 2 2 3" xfId="3642" xr:uid="{A2B577BA-8DF3-4277-BA38-7ABBDDBB9F75}"/>
    <cellStyle name="Normal 4 2 2 3 3 2 2 2 4" xfId="6090" xr:uid="{BDD5FB21-112E-4300-9830-5BC986D71453}"/>
    <cellStyle name="Normal 4 2 2 3 3 2 2 3" xfId="1806" xr:uid="{DE68B8FC-5AA6-4A28-A5A3-42B801B76CDD}"/>
    <cellStyle name="Normal 4 2 2 3 3 2 2 3 2" xfId="4254" xr:uid="{06821766-D3F0-435F-9F85-CB8B4BB650C1}"/>
    <cellStyle name="Normal 4 2 2 3 3 2 2 3 3" xfId="6702" xr:uid="{BA8487F7-4442-42BC-9124-DE97B053ED11}"/>
    <cellStyle name="Normal 4 2 2 3 3 2 2 4" xfId="3030" xr:uid="{386AE4B6-CB65-4F6F-A08D-69119FB62983}"/>
    <cellStyle name="Normal 4 2 2 3 3 2 2 5" xfId="5478" xr:uid="{81DB33EC-6E2A-428B-81A0-7AB293E9651B}"/>
    <cellStyle name="Normal 4 2 2 3 3 2 3" xfId="888" xr:uid="{B0C33645-53AD-437F-919C-9E6E92A9EF95}"/>
    <cellStyle name="Normal 4 2 2 3 3 2 3 2" xfId="2112" xr:uid="{7BB11981-A3DF-4C5C-A050-488522F5DB14}"/>
    <cellStyle name="Normal 4 2 2 3 3 2 3 2 2" xfId="4560" xr:uid="{EF8FA4A6-4771-41AA-A08A-3FB288222DEF}"/>
    <cellStyle name="Normal 4 2 2 3 3 2 3 2 3" xfId="7008" xr:uid="{0AA62C5C-E204-465E-9765-01E978BF542B}"/>
    <cellStyle name="Normal 4 2 2 3 3 2 3 3" xfId="3336" xr:uid="{1C6CECE2-160B-40FC-849F-62A184985B58}"/>
    <cellStyle name="Normal 4 2 2 3 3 2 3 4" xfId="5784" xr:uid="{08BDE5B1-EE37-46A5-867B-89474ACC7887}"/>
    <cellStyle name="Normal 4 2 2 3 3 2 4" xfId="1500" xr:uid="{04517338-9017-48AF-862A-C53A29ACEC79}"/>
    <cellStyle name="Normal 4 2 2 3 3 2 4 2" xfId="3948" xr:uid="{986C21CC-9916-4217-A80D-3BE686E7B330}"/>
    <cellStyle name="Normal 4 2 2 3 3 2 4 3" xfId="6396" xr:uid="{A1A1EAB0-73C8-4528-B34D-6205D995ADA9}"/>
    <cellStyle name="Normal 4 2 2 3 3 2 5" xfId="2724" xr:uid="{6890E29B-E443-4787-BC00-C6CDBE904F6F}"/>
    <cellStyle name="Normal 4 2 2 3 3 2 6" xfId="5172" xr:uid="{FEDF0E8A-0313-4B6F-9DBD-8D3E6AC26770}"/>
    <cellStyle name="Normal 4 2 2 3 3 3" xfId="428" xr:uid="{74996656-1822-4F4A-B32D-6A231FCB66EF}"/>
    <cellStyle name="Normal 4 2 2 3 3 3 2" xfId="1041" xr:uid="{4E45B8F3-B32E-4955-A84C-13B845D391F9}"/>
    <cellStyle name="Normal 4 2 2 3 3 3 2 2" xfId="2265" xr:uid="{6D45C2EE-1FB4-4E94-9BBC-557E2A19450A}"/>
    <cellStyle name="Normal 4 2 2 3 3 3 2 2 2" xfId="4713" xr:uid="{730AAC90-0894-494C-BBBC-8E60763ECE4D}"/>
    <cellStyle name="Normal 4 2 2 3 3 3 2 2 3" xfId="7161" xr:uid="{696B1BB5-AC5B-4342-959C-011D43E23A7D}"/>
    <cellStyle name="Normal 4 2 2 3 3 3 2 3" xfId="3489" xr:uid="{428078C9-05C9-4DDE-B60B-19D1051CA078}"/>
    <cellStyle name="Normal 4 2 2 3 3 3 2 4" xfId="5937" xr:uid="{01A1FFCF-5C06-415A-90C1-1FCE7A26E3D1}"/>
    <cellStyle name="Normal 4 2 2 3 3 3 3" xfId="1653" xr:uid="{9E3CA633-E00F-4000-B088-63A6DF45C07E}"/>
    <cellStyle name="Normal 4 2 2 3 3 3 3 2" xfId="4101" xr:uid="{2E1F0497-12B4-4165-85A2-2D1BDDB6D278}"/>
    <cellStyle name="Normal 4 2 2 3 3 3 3 3" xfId="6549" xr:uid="{BB0903B9-0F8A-4235-A0F8-7974864C908C}"/>
    <cellStyle name="Normal 4 2 2 3 3 3 4" xfId="2877" xr:uid="{01FC8AB7-CA14-40D3-8183-95089FC467B2}"/>
    <cellStyle name="Normal 4 2 2 3 3 3 5" xfId="5325" xr:uid="{9B272D21-2C82-4F3B-9176-14710DBE0EE1}"/>
    <cellStyle name="Normal 4 2 2 3 3 4" xfId="735" xr:uid="{04D32228-E9E9-4FE3-941E-F8C339B1DF22}"/>
    <cellStyle name="Normal 4 2 2 3 3 4 2" xfId="1959" xr:uid="{BDAA1DD0-909B-4891-BB37-46A7D322C7FE}"/>
    <cellStyle name="Normal 4 2 2 3 3 4 2 2" xfId="4407" xr:uid="{1C1693B8-63A3-402F-B9FA-D951E000AFE9}"/>
    <cellStyle name="Normal 4 2 2 3 3 4 2 3" xfId="6855" xr:uid="{850A2A77-2517-40E6-98E3-A4C4F49E8120}"/>
    <cellStyle name="Normal 4 2 2 3 3 4 3" xfId="3183" xr:uid="{51D976EA-3E50-45A2-9603-8F6D41770EF5}"/>
    <cellStyle name="Normal 4 2 2 3 3 4 4" xfId="5631" xr:uid="{6037F799-0427-4247-93FA-3FE67A91332B}"/>
    <cellStyle name="Normal 4 2 2 3 3 5" xfId="1347" xr:uid="{8B5A1FEB-5919-471C-BC72-6D75C500AC50}"/>
    <cellStyle name="Normal 4 2 2 3 3 5 2" xfId="3795" xr:uid="{3A801374-0310-47FF-87DA-08493B19AE73}"/>
    <cellStyle name="Normal 4 2 2 3 3 5 3" xfId="6243" xr:uid="{90793B24-68A9-4AFF-9D1C-DE56B695A334}"/>
    <cellStyle name="Normal 4 2 2 3 3 6" xfId="2571" xr:uid="{F2BE1A0B-4121-4D61-A2BA-30DA4CEB97A0}"/>
    <cellStyle name="Normal 4 2 2 3 3 7" xfId="5019" xr:uid="{4A05E379-8B72-4942-9192-CA8805A80BA3}"/>
    <cellStyle name="Normal 4 2 2 3 4" xfId="193" xr:uid="{20E15E7C-F3AC-40BB-9FEE-39817C820846}"/>
    <cellStyle name="Normal 4 2 2 3 4 2" xfId="500" xr:uid="{77B8EDE9-AF44-4B8F-9BDC-8756E6F9764A}"/>
    <cellStyle name="Normal 4 2 2 3 4 2 2" xfId="1113" xr:uid="{3D0B14C4-ACB2-4BF1-B9AC-B8F3CD7434BB}"/>
    <cellStyle name="Normal 4 2 2 3 4 2 2 2" xfId="2337" xr:uid="{42304567-9E4A-44B8-8FD4-930571CC4327}"/>
    <cellStyle name="Normal 4 2 2 3 4 2 2 2 2" xfId="4785" xr:uid="{CFBDE605-7482-4A56-8B49-5FC759838FF4}"/>
    <cellStyle name="Normal 4 2 2 3 4 2 2 2 3" xfId="7233" xr:uid="{E1331DB3-F42E-4B33-A376-DF7C6633B6C5}"/>
    <cellStyle name="Normal 4 2 2 3 4 2 2 3" xfId="3561" xr:uid="{FAE98B90-8C07-4EA6-8DA3-5C0F87FECEB2}"/>
    <cellStyle name="Normal 4 2 2 3 4 2 2 4" xfId="6009" xr:uid="{EA8554D6-E665-42EE-A446-8C9FF4C6810E}"/>
    <cellStyle name="Normal 4 2 2 3 4 2 3" xfId="1725" xr:uid="{72EF640A-169A-4BEE-ACB2-13369497E0E2}"/>
    <cellStyle name="Normal 4 2 2 3 4 2 3 2" xfId="4173" xr:uid="{870B86A3-7DCA-4AD8-8E32-54EBE7798B14}"/>
    <cellStyle name="Normal 4 2 2 3 4 2 3 3" xfId="6621" xr:uid="{D6CE4AE7-B66A-45F8-9758-4CE58AA56D29}"/>
    <cellStyle name="Normal 4 2 2 3 4 2 4" xfId="2949" xr:uid="{A68CED4D-815F-4382-A2F8-E631DAA9A322}"/>
    <cellStyle name="Normal 4 2 2 3 4 2 5" xfId="5397" xr:uid="{112579DD-FD60-4758-A27B-5D235C691038}"/>
    <cellStyle name="Normal 4 2 2 3 4 3" xfId="807" xr:uid="{ADDA0F3F-D007-4941-B0BC-5B6EFC635907}"/>
    <cellStyle name="Normal 4 2 2 3 4 3 2" xfId="2031" xr:uid="{0571099B-B51F-4FEA-8847-B2C4BA2D1D1D}"/>
    <cellStyle name="Normal 4 2 2 3 4 3 2 2" xfId="4479" xr:uid="{6F424D55-8C10-4335-9260-3F83A70591C6}"/>
    <cellStyle name="Normal 4 2 2 3 4 3 2 3" xfId="6927" xr:uid="{B8352B36-52E1-47E9-AF7F-D2A7C5AA4A55}"/>
    <cellStyle name="Normal 4 2 2 3 4 3 3" xfId="3255" xr:uid="{137F4283-8810-4415-89CC-60F6C9A84AAC}"/>
    <cellStyle name="Normal 4 2 2 3 4 3 4" xfId="5703" xr:uid="{0086E4A1-BF4B-43F6-B8D4-3B92E45DA05C}"/>
    <cellStyle name="Normal 4 2 2 3 4 4" xfId="1419" xr:uid="{8CBC4F9A-9B46-4371-86B7-DA7260015D3B}"/>
    <cellStyle name="Normal 4 2 2 3 4 4 2" xfId="3867" xr:uid="{B02FECD5-7CB1-4D6A-AFC0-798E81F12189}"/>
    <cellStyle name="Normal 4 2 2 3 4 4 3" xfId="6315" xr:uid="{BEBE39D3-ECE6-4D20-BA4D-1BC0BF047D2E}"/>
    <cellStyle name="Normal 4 2 2 3 4 5" xfId="2643" xr:uid="{BA14EC8A-328F-4556-A257-E614E746F88C}"/>
    <cellStyle name="Normal 4 2 2 3 4 6" xfId="5091" xr:uid="{A60D5C23-8756-4A95-AD31-4DE8B686D449}"/>
    <cellStyle name="Normal 4 2 2 3 5" xfId="347" xr:uid="{83059E47-9D64-4689-9C4F-50D10084C07B}"/>
    <cellStyle name="Normal 4 2 2 3 5 2" xfId="960" xr:uid="{D49A589E-C27B-4FFC-8CF4-F00CDEE68949}"/>
    <cellStyle name="Normal 4 2 2 3 5 2 2" xfId="2184" xr:uid="{893EF7D7-9029-46EA-AEAD-F0ED1A04106C}"/>
    <cellStyle name="Normal 4 2 2 3 5 2 2 2" xfId="4632" xr:uid="{0D7536A5-0F56-44C3-A1C0-A83E07021F9A}"/>
    <cellStyle name="Normal 4 2 2 3 5 2 2 3" xfId="7080" xr:uid="{BCDB231E-0D8F-4DD6-B34D-ECBCEA6A2623}"/>
    <cellStyle name="Normal 4 2 2 3 5 2 3" xfId="3408" xr:uid="{C075C100-4F43-4997-9C25-5178DD6D8D8B}"/>
    <cellStyle name="Normal 4 2 2 3 5 2 4" xfId="5856" xr:uid="{8F116FD8-8D52-43D4-B1AF-16A31801ED2E}"/>
    <cellStyle name="Normal 4 2 2 3 5 3" xfId="1572" xr:uid="{8848B022-B4F2-4A92-A533-B3B32F51F833}"/>
    <cellStyle name="Normal 4 2 2 3 5 3 2" xfId="4020" xr:uid="{ADD5316B-9679-46E8-A602-5466329B2824}"/>
    <cellStyle name="Normal 4 2 2 3 5 3 3" xfId="6468" xr:uid="{43A453E0-10D2-4B05-B19D-FF8769B10C2D}"/>
    <cellStyle name="Normal 4 2 2 3 5 4" xfId="2796" xr:uid="{2DEBEB90-4E6D-4B0B-BA90-91C4284E0762}"/>
    <cellStyle name="Normal 4 2 2 3 5 5" xfId="5244" xr:uid="{53067A4B-88FF-400C-A0CF-B9A6E3D769BA}"/>
    <cellStyle name="Normal 4 2 2 3 6" xfId="654" xr:uid="{1DF6060B-75FA-4946-9C5D-93AF3C6E040C}"/>
    <cellStyle name="Normal 4 2 2 3 6 2" xfId="1878" xr:uid="{9383552E-9A04-41BC-9626-45BE44E8A9B5}"/>
    <cellStyle name="Normal 4 2 2 3 6 2 2" xfId="4326" xr:uid="{B5709C25-F5F5-4AC5-A704-925A97C1F41E}"/>
    <cellStyle name="Normal 4 2 2 3 6 2 3" xfId="6774" xr:uid="{28DC2641-E121-4E6A-828F-50482BC09EEF}"/>
    <cellStyle name="Normal 4 2 2 3 6 3" xfId="3102" xr:uid="{61305C38-E1DC-4A57-A565-F9A3650B016F}"/>
    <cellStyle name="Normal 4 2 2 3 6 4" xfId="5550" xr:uid="{16B8295F-B546-4270-AF0B-CB39D11B399F}"/>
    <cellStyle name="Normal 4 2 2 3 7" xfId="1266" xr:uid="{D7C464A0-3BE1-45A6-B361-19AFFF4896B3}"/>
    <cellStyle name="Normal 4 2 2 3 7 2" xfId="3714" xr:uid="{CF449F7C-EFDA-4E6A-AAD0-CDB8355A18C6}"/>
    <cellStyle name="Normal 4 2 2 3 7 3" xfId="6162" xr:uid="{9C759B75-3F15-4D9A-835A-115831E5A516}"/>
    <cellStyle name="Normal 4 2 2 3 8" xfId="2490" xr:uid="{EEE839CD-4EA7-4705-8364-93F677D31B47}"/>
    <cellStyle name="Normal 4 2 2 3 9" xfId="4938" xr:uid="{BDC9FA90-6242-4399-9790-298852E8BB4B}"/>
    <cellStyle name="Normal 4 2 2 4" xfId="55" xr:uid="{07AF7B12-CF61-49AB-8C45-F8A2E629438F}"/>
    <cellStyle name="Normal 4 2 2 4 2" xfId="136" xr:uid="{6AB22EC0-40F9-4441-A154-1C40980C6807}"/>
    <cellStyle name="Normal 4 2 2 4 2 2" xfId="289" xr:uid="{AC51C8F0-9453-4C5D-A955-21F040E4BEFB}"/>
    <cellStyle name="Normal 4 2 2 4 2 2 2" xfId="596" xr:uid="{156AFFB7-4172-4042-B606-9109E6125722}"/>
    <cellStyle name="Normal 4 2 2 4 2 2 2 2" xfId="1209" xr:uid="{B20BF671-5D0B-495D-80A2-A6360AAD7D6F}"/>
    <cellStyle name="Normal 4 2 2 4 2 2 2 2 2" xfId="2433" xr:uid="{EC380B12-ABFA-469C-84D1-25C2D7634DE2}"/>
    <cellStyle name="Normal 4 2 2 4 2 2 2 2 2 2" xfId="4881" xr:uid="{B44AA6D9-C4E9-4A0D-A762-A170EC4E155C}"/>
    <cellStyle name="Normal 4 2 2 4 2 2 2 2 2 3" xfId="7329" xr:uid="{4DD41710-E83F-4C34-9647-271E01EF5087}"/>
    <cellStyle name="Normal 4 2 2 4 2 2 2 2 3" xfId="3657" xr:uid="{46111302-15B9-4262-A4F4-4DE1462D8F0F}"/>
    <cellStyle name="Normal 4 2 2 4 2 2 2 2 4" xfId="6105" xr:uid="{6CC5854A-A388-4CF8-9CF6-147482BD76C6}"/>
    <cellStyle name="Normal 4 2 2 4 2 2 2 3" xfId="1821" xr:uid="{EFA73DE7-FE49-462F-817A-85672A846949}"/>
    <cellStyle name="Normal 4 2 2 4 2 2 2 3 2" xfId="4269" xr:uid="{5ED22CF9-1656-4D66-8101-7189AAD87C5C}"/>
    <cellStyle name="Normal 4 2 2 4 2 2 2 3 3" xfId="6717" xr:uid="{2F6CE21D-AFE2-40AD-B48C-AA3FAEE85F63}"/>
    <cellStyle name="Normal 4 2 2 4 2 2 2 4" xfId="3045" xr:uid="{C4A62F19-DEBB-41A3-819C-29CB891A4F0E}"/>
    <cellStyle name="Normal 4 2 2 4 2 2 2 5" xfId="5493" xr:uid="{21FABE42-CD1F-4474-B388-7ADCA6B24BA5}"/>
    <cellStyle name="Normal 4 2 2 4 2 2 3" xfId="903" xr:uid="{2E257AB5-D990-4350-A631-6B6189735956}"/>
    <cellStyle name="Normal 4 2 2 4 2 2 3 2" xfId="2127" xr:uid="{2DF092F4-CCAD-4CE2-8FB4-EE8966B7F5E3}"/>
    <cellStyle name="Normal 4 2 2 4 2 2 3 2 2" xfId="4575" xr:uid="{3BFF3B13-F9CD-45A7-A467-0F574E94F912}"/>
    <cellStyle name="Normal 4 2 2 4 2 2 3 2 3" xfId="7023" xr:uid="{3FE6D200-76AF-4EA2-B390-74B5867BE4CD}"/>
    <cellStyle name="Normal 4 2 2 4 2 2 3 3" xfId="3351" xr:uid="{E2384CEF-6562-4ED3-A673-B1FCA2499ACF}"/>
    <cellStyle name="Normal 4 2 2 4 2 2 3 4" xfId="5799" xr:uid="{EC460659-A29C-4027-B963-0ECB466C41FF}"/>
    <cellStyle name="Normal 4 2 2 4 2 2 4" xfId="1515" xr:uid="{4C27DB69-5194-42CC-B673-6F57D0939CBA}"/>
    <cellStyle name="Normal 4 2 2 4 2 2 4 2" xfId="3963" xr:uid="{8D5D158C-5B0F-4564-8D17-7CF8DCBB7009}"/>
    <cellStyle name="Normal 4 2 2 4 2 2 4 3" xfId="6411" xr:uid="{31D72D27-B219-45D9-9D93-54FB4A9F6EC6}"/>
    <cellStyle name="Normal 4 2 2 4 2 2 5" xfId="2739" xr:uid="{00AFB897-B7E2-4420-A6FE-8485DAD2BF9A}"/>
    <cellStyle name="Normal 4 2 2 4 2 2 6" xfId="5187" xr:uid="{E7CEFDB3-1B37-4CB1-B082-B2DF668CB203}"/>
    <cellStyle name="Normal 4 2 2 4 2 3" xfId="443" xr:uid="{1AD93F0A-DE99-4450-A217-63BEBB694181}"/>
    <cellStyle name="Normal 4 2 2 4 2 3 2" xfId="1056" xr:uid="{B78E63F5-AE33-4CF4-ABE8-B5B3F2F3BF53}"/>
    <cellStyle name="Normal 4 2 2 4 2 3 2 2" xfId="2280" xr:uid="{9732691D-77B8-4BC9-BEDA-03EAF8F8250B}"/>
    <cellStyle name="Normal 4 2 2 4 2 3 2 2 2" xfId="4728" xr:uid="{C2CA92F7-0E64-4FB5-AE2F-285DFF9D23D1}"/>
    <cellStyle name="Normal 4 2 2 4 2 3 2 2 3" xfId="7176" xr:uid="{83CAEF74-364B-4559-AD3D-765840D102A5}"/>
    <cellStyle name="Normal 4 2 2 4 2 3 2 3" xfId="3504" xr:uid="{1B07F2BD-0450-405E-AEC6-AF8FA8F2B1FD}"/>
    <cellStyle name="Normal 4 2 2 4 2 3 2 4" xfId="5952" xr:uid="{4439F4BF-4751-4BA7-BCEB-3C461659BBFE}"/>
    <cellStyle name="Normal 4 2 2 4 2 3 3" xfId="1668" xr:uid="{4DF692E4-14D9-49F9-8C23-9FED8524AE5A}"/>
    <cellStyle name="Normal 4 2 2 4 2 3 3 2" xfId="4116" xr:uid="{B8978F21-D66E-487A-9E3E-51550A8FEA39}"/>
    <cellStyle name="Normal 4 2 2 4 2 3 3 3" xfId="6564" xr:uid="{BC42D57C-C800-427D-B32C-7D2A95C4EF27}"/>
    <cellStyle name="Normal 4 2 2 4 2 3 4" xfId="2892" xr:uid="{49E3A1D8-27E6-4DDC-9972-7D1FA35E45F8}"/>
    <cellStyle name="Normal 4 2 2 4 2 3 5" xfId="5340" xr:uid="{775B62EA-10D2-443E-BCC7-EF160F522F20}"/>
    <cellStyle name="Normal 4 2 2 4 2 4" xfId="750" xr:uid="{968AF2B3-6A7C-4925-90EF-359E2BFA278A}"/>
    <cellStyle name="Normal 4 2 2 4 2 4 2" xfId="1974" xr:uid="{3A63872D-9761-4264-89D7-F104EAF1EC6D}"/>
    <cellStyle name="Normal 4 2 2 4 2 4 2 2" xfId="4422" xr:uid="{01F70F86-E50F-4317-92B7-67BF0DE16728}"/>
    <cellStyle name="Normal 4 2 2 4 2 4 2 3" xfId="6870" xr:uid="{3CBD905E-4118-4064-A436-02022C3CAF8E}"/>
    <cellStyle name="Normal 4 2 2 4 2 4 3" xfId="3198" xr:uid="{60F8918C-6DF8-4D18-8832-887EBB05FB52}"/>
    <cellStyle name="Normal 4 2 2 4 2 4 4" xfId="5646" xr:uid="{B7873341-27CA-40DB-B3AA-3A21A2FEF81A}"/>
    <cellStyle name="Normal 4 2 2 4 2 5" xfId="1362" xr:uid="{E8589046-D2D2-47C8-8AE6-2CE5DA18FDBB}"/>
    <cellStyle name="Normal 4 2 2 4 2 5 2" xfId="3810" xr:uid="{74806763-1433-4DAD-94C2-943338F983E5}"/>
    <cellStyle name="Normal 4 2 2 4 2 5 3" xfId="6258" xr:uid="{8E23A100-D72D-4F24-93FB-11074ABA5DEA}"/>
    <cellStyle name="Normal 4 2 2 4 2 6" xfId="2586" xr:uid="{7E3B7115-B55C-4B44-9035-CA8A054AD974}"/>
    <cellStyle name="Normal 4 2 2 4 2 7" xfId="5034" xr:uid="{941FA737-4C81-4CD9-AB85-631C5A6A9C27}"/>
    <cellStyle name="Normal 4 2 2 4 3" xfId="208" xr:uid="{56FBAFC6-B388-4F72-AB64-1D7BFADE302E}"/>
    <cellStyle name="Normal 4 2 2 4 3 2" xfId="515" xr:uid="{2B4D5333-9E24-45A9-B369-7F01981D8884}"/>
    <cellStyle name="Normal 4 2 2 4 3 2 2" xfId="1128" xr:uid="{60BB1332-1B1F-49DD-A8A0-521120BB269D}"/>
    <cellStyle name="Normal 4 2 2 4 3 2 2 2" xfId="2352" xr:uid="{2E867EFD-AAE2-4C4F-B5DA-DADBB937E0A7}"/>
    <cellStyle name="Normal 4 2 2 4 3 2 2 2 2" xfId="4800" xr:uid="{3AE6480E-2583-47F3-A26F-0D13DCD66CA3}"/>
    <cellStyle name="Normal 4 2 2 4 3 2 2 2 3" xfId="7248" xr:uid="{4570142E-7D91-4C5F-B6F0-FE745292F4EC}"/>
    <cellStyle name="Normal 4 2 2 4 3 2 2 3" xfId="3576" xr:uid="{5E76B3F3-4B6A-4B4A-8B5A-B6DE829F3D18}"/>
    <cellStyle name="Normal 4 2 2 4 3 2 2 4" xfId="6024" xr:uid="{1F9BFB86-7100-4AB3-BE2F-C8F0C228F401}"/>
    <cellStyle name="Normal 4 2 2 4 3 2 3" xfId="1740" xr:uid="{7D152FCC-96A9-4CAA-9FB5-8AEFCB2A1F57}"/>
    <cellStyle name="Normal 4 2 2 4 3 2 3 2" xfId="4188" xr:uid="{76F0936C-D507-4A80-BB44-4FEE653FD6A9}"/>
    <cellStyle name="Normal 4 2 2 4 3 2 3 3" xfId="6636" xr:uid="{B38A4E8F-CB4A-4F0E-AA16-F0664C87CD12}"/>
    <cellStyle name="Normal 4 2 2 4 3 2 4" xfId="2964" xr:uid="{9308C4B9-3096-4309-AA06-8C02FCB86FCE}"/>
    <cellStyle name="Normal 4 2 2 4 3 2 5" xfId="5412" xr:uid="{C530A431-9EFF-460E-9D9C-74C1B31E90E1}"/>
    <cellStyle name="Normal 4 2 2 4 3 3" xfId="822" xr:uid="{373C9459-032E-4FAC-A764-FAB18985C9A9}"/>
    <cellStyle name="Normal 4 2 2 4 3 3 2" xfId="2046" xr:uid="{032FAE83-878E-433B-8CE1-8E075B26088F}"/>
    <cellStyle name="Normal 4 2 2 4 3 3 2 2" xfId="4494" xr:uid="{6B4E1048-BB6B-4D66-A124-A3F3DEC2DA9B}"/>
    <cellStyle name="Normal 4 2 2 4 3 3 2 3" xfId="6942" xr:uid="{09AB4119-3169-45CA-8F9C-202D0F27AA74}"/>
    <cellStyle name="Normal 4 2 2 4 3 3 3" xfId="3270" xr:uid="{D75236F8-5C00-42CF-8B11-6BE2C219D784}"/>
    <cellStyle name="Normal 4 2 2 4 3 3 4" xfId="5718" xr:uid="{90680DAA-9C95-45C9-983C-8D1CE9D09ADD}"/>
    <cellStyle name="Normal 4 2 2 4 3 4" xfId="1434" xr:uid="{FF88C4B5-1A98-45CE-9BAC-C1BF5E7E7CC6}"/>
    <cellStyle name="Normal 4 2 2 4 3 4 2" xfId="3882" xr:uid="{A7A30158-F9F0-4206-BAED-6DE004874363}"/>
    <cellStyle name="Normal 4 2 2 4 3 4 3" xfId="6330" xr:uid="{3BC33586-D448-4188-A54E-C2C6022ED85A}"/>
    <cellStyle name="Normal 4 2 2 4 3 5" xfId="2658" xr:uid="{45F55C2A-2B63-453F-8007-F3E3B98A870C}"/>
    <cellStyle name="Normal 4 2 2 4 3 6" xfId="5106" xr:uid="{33066784-032E-494C-92A0-CC9E54956407}"/>
    <cellStyle name="Normal 4 2 2 4 4" xfId="362" xr:uid="{208D5E1A-F97E-42EA-853E-C715B26221D9}"/>
    <cellStyle name="Normal 4 2 2 4 4 2" xfId="975" xr:uid="{BF1A7F5E-EFA5-47F6-B64E-C82277E4D5F1}"/>
    <cellStyle name="Normal 4 2 2 4 4 2 2" xfId="2199" xr:uid="{14E85FCE-6F04-4A6F-8E5C-51CC364E80F4}"/>
    <cellStyle name="Normal 4 2 2 4 4 2 2 2" xfId="4647" xr:uid="{3B172F51-3661-49CB-A969-6EDB43E8E8E7}"/>
    <cellStyle name="Normal 4 2 2 4 4 2 2 3" xfId="7095" xr:uid="{23D4FFA7-FD15-45C1-A2B5-283891B09358}"/>
    <cellStyle name="Normal 4 2 2 4 4 2 3" xfId="3423" xr:uid="{3E362CBE-94C1-4B64-A861-6C01E6B8F3BC}"/>
    <cellStyle name="Normal 4 2 2 4 4 2 4" xfId="5871" xr:uid="{A144FC06-8263-450A-81FB-BE4B90970570}"/>
    <cellStyle name="Normal 4 2 2 4 4 3" xfId="1587" xr:uid="{BF2D958C-A299-42A2-873E-E39534A4E21E}"/>
    <cellStyle name="Normal 4 2 2 4 4 3 2" xfId="4035" xr:uid="{EF6E5B1A-1931-4023-9BC1-E5F08E93F422}"/>
    <cellStyle name="Normal 4 2 2 4 4 3 3" xfId="6483" xr:uid="{283C3F8E-6262-4EED-8FCB-8DD22935934F}"/>
    <cellStyle name="Normal 4 2 2 4 4 4" xfId="2811" xr:uid="{06F35B99-D5F1-4667-B700-AE44EA039A29}"/>
    <cellStyle name="Normal 4 2 2 4 4 5" xfId="5259" xr:uid="{6542DB52-0667-490A-8220-9DE9CE2967B7}"/>
    <cellStyle name="Normal 4 2 2 4 5" xfId="669" xr:uid="{C9A8601E-613E-48A8-BE2C-F31C28CEB753}"/>
    <cellStyle name="Normal 4 2 2 4 5 2" xfId="1893" xr:uid="{303E85B6-EB28-4024-ABAA-DB42859F276C}"/>
    <cellStyle name="Normal 4 2 2 4 5 2 2" xfId="4341" xr:uid="{E9ECA5FD-F53F-4307-9E12-DB8ED8592BB0}"/>
    <cellStyle name="Normal 4 2 2 4 5 2 3" xfId="6789" xr:uid="{8EFE8D97-4689-44EC-90FB-C7EB498E8741}"/>
    <cellStyle name="Normal 4 2 2 4 5 3" xfId="3117" xr:uid="{9EEE77F4-3F6A-470E-87DE-F48A24FEA29D}"/>
    <cellStyle name="Normal 4 2 2 4 5 4" xfId="5565" xr:uid="{91DEEF33-355D-447D-9081-A059D69740AF}"/>
    <cellStyle name="Normal 4 2 2 4 6" xfId="1281" xr:uid="{9906E8FA-F88B-4FA4-8E8A-7D35460F2E58}"/>
    <cellStyle name="Normal 4 2 2 4 6 2" xfId="3729" xr:uid="{A40AF93B-4EFB-40A4-807C-E462BCD8CDC3}"/>
    <cellStyle name="Normal 4 2 2 4 6 3" xfId="6177" xr:uid="{E41974C0-91DD-4AEE-ADF9-6E06C86F49A3}"/>
    <cellStyle name="Normal 4 2 2 4 7" xfId="2505" xr:uid="{CA5F91AB-548F-45D5-9B8A-BEA61AE996C4}"/>
    <cellStyle name="Normal 4 2 2 4 8" xfId="4953" xr:uid="{F5C47F85-16AB-4EF5-8073-0190885B6187}"/>
    <cellStyle name="Normal 4 2 2 5" xfId="91" xr:uid="{605DD362-EA5B-47C2-BA37-8CD5DD2BC366}"/>
    <cellStyle name="Normal 4 2 2 5 2" xfId="244" xr:uid="{8D116733-9EF0-4AD5-850E-F97FDF3EDE6F}"/>
    <cellStyle name="Normal 4 2 2 5 2 2" xfId="551" xr:uid="{8C82AE22-DF40-4DCB-9DBA-56087F6EF3AC}"/>
    <cellStyle name="Normal 4 2 2 5 2 2 2" xfId="1164" xr:uid="{DB087590-F017-43A3-9FE9-113472BDBA58}"/>
    <cellStyle name="Normal 4 2 2 5 2 2 2 2" xfId="2388" xr:uid="{8021B0B5-F245-43B9-A301-CD056A19ACF3}"/>
    <cellStyle name="Normal 4 2 2 5 2 2 2 2 2" xfId="4836" xr:uid="{55DB8AD9-D9BF-47E9-8113-704ACCFA3977}"/>
    <cellStyle name="Normal 4 2 2 5 2 2 2 2 3" xfId="7284" xr:uid="{F4B595A0-B12A-4CDC-980E-054856B61B9A}"/>
    <cellStyle name="Normal 4 2 2 5 2 2 2 3" xfId="3612" xr:uid="{17559975-0ADA-4311-991A-883A03EDF9CE}"/>
    <cellStyle name="Normal 4 2 2 5 2 2 2 4" xfId="6060" xr:uid="{5F92B206-5239-488B-BDC5-B9B89B9EA7EF}"/>
    <cellStyle name="Normal 4 2 2 5 2 2 3" xfId="1776" xr:uid="{E7456859-CB70-43B9-87F5-CA8F33751FDC}"/>
    <cellStyle name="Normal 4 2 2 5 2 2 3 2" xfId="4224" xr:uid="{E511383B-959D-44F5-9BDF-30BB17260ECA}"/>
    <cellStyle name="Normal 4 2 2 5 2 2 3 3" xfId="6672" xr:uid="{FAC25E25-046B-496D-A78E-E8681344E65A}"/>
    <cellStyle name="Normal 4 2 2 5 2 2 4" xfId="3000" xr:uid="{202BC1CF-649B-43BC-8CC4-8F6EF86A5274}"/>
    <cellStyle name="Normal 4 2 2 5 2 2 5" xfId="5448" xr:uid="{61FF409E-3186-4E71-BDB6-76412F4F9B98}"/>
    <cellStyle name="Normal 4 2 2 5 2 3" xfId="858" xr:uid="{89AC52BF-B8B6-4F15-9BE8-0370718EB4EB}"/>
    <cellStyle name="Normal 4 2 2 5 2 3 2" xfId="2082" xr:uid="{E848B674-6F6D-477B-A11F-975D2A6C5224}"/>
    <cellStyle name="Normal 4 2 2 5 2 3 2 2" xfId="4530" xr:uid="{05D2BB7E-2ABC-42A1-853E-1B51CCB1DD87}"/>
    <cellStyle name="Normal 4 2 2 5 2 3 2 3" xfId="6978" xr:uid="{BEE6A1AE-5541-4FDC-8622-070BC4C8CB4E}"/>
    <cellStyle name="Normal 4 2 2 5 2 3 3" xfId="3306" xr:uid="{75E70E8E-14FB-4E7F-8B68-1D0B2784477E}"/>
    <cellStyle name="Normal 4 2 2 5 2 3 4" xfId="5754" xr:uid="{583573DA-81AB-4096-BE52-B57D7BC43AE4}"/>
    <cellStyle name="Normal 4 2 2 5 2 4" xfId="1470" xr:uid="{C9AB2140-F1F7-4B64-8898-45C42B4D7D05}"/>
    <cellStyle name="Normal 4 2 2 5 2 4 2" xfId="3918" xr:uid="{8077BFA4-2911-4C59-975F-958642C630E4}"/>
    <cellStyle name="Normal 4 2 2 5 2 4 3" xfId="6366" xr:uid="{8E073D5E-01AA-4CDE-8B7B-6C7E34A2904C}"/>
    <cellStyle name="Normal 4 2 2 5 2 5" xfId="2694" xr:uid="{49B1D715-BB7F-4771-93BA-E5A677BA0A35}"/>
    <cellStyle name="Normal 4 2 2 5 2 6" xfId="5142" xr:uid="{EEB02AA7-6026-4776-8E91-D4FE678A54A8}"/>
    <cellStyle name="Normal 4 2 2 5 3" xfId="398" xr:uid="{96AF140B-2048-4C6A-90FB-29980C452BA9}"/>
    <cellStyle name="Normal 4 2 2 5 3 2" xfId="1011" xr:uid="{139F59D8-FE11-4C1C-9D31-ECBDEF0BDD1D}"/>
    <cellStyle name="Normal 4 2 2 5 3 2 2" xfId="2235" xr:uid="{0CDE5340-9F4C-4732-945B-A8C6702216DF}"/>
    <cellStyle name="Normal 4 2 2 5 3 2 2 2" xfId="4683" xr:uid="{D448909B-3FB1-4612-AB5C-4F1F9EDF9217}"/>
    <cellStyle name="Normal 4 2 2 5 3 2 2 3" xfId="7131" xr:uid="{2A83006B-7F6A-4075-A2C7-AF8CB8FCB378}"/>
    <cellStyle name="Normal 4 2 2 5 3 2 3" xfId="3459" xr:uid="{62F4A273-7BAE-4DDA-958E-5DAB5EB4610E}"/>
    <cellStyle name="Normal 4 2 2 5 3 2 4" xfId="5907" xr:uid="{8CAF26ED-7ED7-44CF-80DE-111BF5F990C2}"/>
    <cellStyle name="Normal 4 2 2 5 3 3" xfId="1623" xr:uid="{FC3BC2DE-BC11-4A1E-A3FB-DD6CB5BFE538}"/>
    <cellStyle name="Normal 4 2 2 5 3 3 2" xfId="4071" xr:uid="{211D1F37-F28E-4AA2-8E4E-AF2B3E06F32A}"/>
    <cellStyle name="Normal 4 2 2 5 3 3 3" xfId="6519" xr:uid="{B278C21D-3202-462B-A2BB-D48F51A0764E}"/>
    <cellStyle name="Normal 4 2 2 5 3 4" xfId="2847" xr:uid="{BDB25440-CA9A-4D37-809A-F7366FE18ED3}"/>
    <cellStyle name="Normal 4 2 2 5 3 5" xfId="5295" xr:uid="{944389AE-3D37-479F-BB70-896976E21955}"/>
    <cellStyle name="Normal 4 2 2 5 4" xfId="705" xr:uid="{3E41A016-47B4-4D3E-A0AD-36602915B075}"/>
    <cellStyle name="Normal 4 2 2 5 4 2" xfId="1929" xr:uid="{FF6A3189-454C-401C-94D7-449DCC4184C3}"/>
    <cellStyle name="Normal 4 2 2 5 4 2 2" xfId="4377" xr:uid="{3D958D5B-1447-4116-903C-FC93966C3247}"/>
    <cellStyle name="Normal 4 2 2 5 4 2 3" xfId="6825" xr:uid="{4A10882E-FECC-44DC-893B-62CD0C675842}"/>
    <cellStyle name="Normal 4 2 2 5 4 3" xfId="3153" xr:uid="{C3C4250B-9571-4F39-B209-4979E7016009}"/>
    <cellStyle name="Normal 4 2 2 5 4 4" xfId="5601" xr:uid="{E35F8842-B244-47A3-BE14-EB4B09282502}"/>
    <cellStyle name="Normal 4 2 2 5 5" xfId="1317" xr:uid="{7E3FC969-B8E4-4A7B-AC60-99FDD4CE4680}"/>
    <cellStyle name="Normal 4 2 2 5 5 2" xfId="3765" xr:uid="{DB22B36A-141C-43CE-82A6-2D410111C213}"/>
    <cellStyle name="Normal 4 2 2 5 5 3" xfId="6213" xr:uid="{2A9F52D2-92FA-4565-AE79-14D6BF749998}"/>
    <cellStyle name="Normal 4 2 2 5 6" xfId="2541" xr:uid="{F249ABE2-2FB4-438C-A456-0905BFAA48F9}"/>
    <cellStyle name="Normal 4 2 2 5 7" xfId="4989" xr:uid="{5D9A4840-D306-43FD-BDDB-03FC61AC5B2B}"/>
    <cellStyle name="Normal 4 2 2 6" xfId="103" xr:uid="{234B790F-E104-4641-8FD6-B9E1BA8FACD2}"/>
    <cellStyle name="Normal 4 2 2 6 2" xfId="256" xr:uid="{C2AEAE6B-3E76-4A6E-B878-F4B0612D7FFA}"/>
    <cellStyle name="Normal 4 2 2 6 2 2" xfId="563" xr:uid="{C27F127B-69A1-4EDC-9D83-92E687697C1F}"/>
    <cellStyle name="Normal 4 2 2 6 2 2 2" xfId="1176" xr:uid="{272F75D0-EDB2-4CBC-B6E5-385C8BA7CA65}"/>
    <cellStyle name="Normal 4 2 2 6 2 2 2 2" xfId="2400" xr:uid="{7EB9AB2B-BF89-4AFB-BC21-8A4012731960}"/>
    <cellStyle name="Normal 4 2 2 6 2 2 2 2 2" xfId="4848" xr:uid="{2B0BB34C-8A81-4885-87D8-FA6B8B32425D}"/>
    <cellStyle name="Normal 4 2 2 6 2 2 2 2 3" xfId="7296" xr:uid="{A87DD209-007F-404F-A65C-6F31E1E20BE1}"/>
    <cellStyle name="Normal 4 2 2 6 2 2 2 3" xfId="3624" xr:uid="{6DBA203B-83B1-4886-8773-140CBF5BBA94}"/>
    <cellStyle name="Normal 4 2 2 6 2 2 2 4" xfId="6072" xr:uid="{5C7EEF3E-E5C5-46F0-A619-57246E98C35B}"/>
    <cellStyle name="Normal 4 2 2 6 2 2 3" xfId="1788" xr:uid="{D7C6A8AF-B555-4034-8E08-4EF4395D13FF}"/>
    <cellStyle name="Normal 4 2 2 6 2 2 3 2" xfId="4236" xr:uid="{5E5F979F-6E34-4C5C-81E6-766C20D73BC6}"/>
    <cellStyle name="Normal 4 2 2 6 2 2 3 3" xfId="6684" xr:uid="{26E7BA7E-0463-410E-A2E5-8EE4D253E19F}"/>
    <cellStyle name="Normal 4 2 2 6 2 2 4" xfId="3012" xr:uid="{0C6483ED-F19F-4412-9058-340E1E2E819A}"/>
    <cellStyle name="Normal 4 2 2 6 2 2 5" xfId="5460" xr:uid="{ABE1C2D3-F4CE-41F7-8165-1781E494620C}"/>
    <cellStyle name="Normal 4 2 2 6 2 3" xfId="870" xr:uid="{FF778255-9C4B-4153-97B7-DB11C484FC94}"/>
    <cellStyle name="Normal 4 2 2 6 2 3 2" xfId="2094" xr:uid="{4D6E2DF5-92A3-4086-8B19-DEF8BC24BB48}"/>
    <cellStyle name="Normal 4 2 2 6 2 3 2 2" xfId="4542" xr:uid="{64983949-6A5B-46C5-877A-6256A17CCACF}"/>
    <cellStyle name="Normal 4 2 2 6 2 3 2 3" xfId="6990" xr:uid="{11F1C681-A0B3-4B36-AB50-79D40FAF1263}"/>
    <cellStyle name="Normal 4 2 2 6 2 3 3" xfId="3318" xr:uid="{968CB8D9-5103-40F4-A3F7-9562D9E94EFB}"/>
    <cellStyle name="Normal 4 2 2 6 2 3 4" xfId="5766" xr:uid="{BBCDDA4F-0AC1-4CEA-8A5D-5A3BECBA4D5E}"/>
    <cellStyle name="Normal 4 2 2 6 2 4" xfId="1482" xr:uid="{2CF870EF-2F5A-40DA-9914-83E70D08943B}"/>
    <cellStyle name="Normal 4 2 2 6 2 4 2" xfId="3930" xr:uid="{FB85E5A3-9588-40FE-8D21-7F2B154B73A3}"/>
    <cellStyle name="Normal 4 2 2 6 2 4 3" xfId="6378" xr:uid="{EA247C10-6851-4DC2-9714-CB9F7603C9A3}"/>
    <cellStyle name="Normal 4 2 2 6 2 5" xfId="2706" xr:uid="{445129FB-12E8-4620-8E4A-982D37453427}"/>
    <cellStyle name="Normal 4 2 2 6 2 6" xfId="5154" xr:uid="{F507E61C-0C2E-4438-B2EF-328A1E55ACD6}"/>
    <cellStyle name="Normal 4 2 2 6 3" xfId="410" xr:uid="{3383C66E-245E-46F6-A28C-D54340FCB6AC}"/>
    <cellStyle name="Normal 4 2 2 6 3 2" xfId="1023" xr:uid="{BDFE0511-5F96-4615-ABF4-05B97A2D6935}"/>
    <cellStyle name="Normal 4 2 2 6 3 2 2" xfId="2247" xr:uid="{68746B93-0E96-4C43-AFCB-58F21398826C}"/>
    <cellStyle name="Normal 4 2 2 6 3 2 2 2" xfId="4695" xr:uid="{D28F8172-3E9D-4ACB-ACF1-813BAE81D78A}"/>
    <cellStyle name="Normal 4 2 2 6 3 2 2 3" xfId="7143" xr:uid="{3261D28B-1E4F-4254-B6A1-7C1B5647189D}"/>
    <cellStyle name="Normal 4 2 2 6 3 2 3" xfId="3471" xr:uid="{2BB930E5-3271-4073-AD9B-573390203B88}"/>
    <cellStyle name="Normal 4 2 2 6 3 2 4" xfId="5919" xr:uid="{6745EC7B-C2BE-4E6F-9964-02E7646DB944}"/>
    <cellStyle name="Normal 4 2 2 6 3 3" xfId="1635" xr:uid="{5BD798D2-5998-4C72-93D9-54777451E27A}"/>
    <cellStyle name="Normal 4 2 2 6 3 3 2" xfId="4083" xr:uid="{0542E40E-540C-4DD5-B70E-65FB0D0B5792}"/>
    <cellStyle name="Normal 4 2 2 6 3 3 3" xfId="6531" xr:uid="{83B06103-46AC-4C13-B662-92886969ACFD}"/>
    <cellStyle name="Normal 4 2 2 6 3 4" xfId="2859" xr:uid="{906D5A22-FB6B-4AAF-8C65-4C37F31A4E76}"/>
    <cellStyle name="Normal 4 2 2 6 3 5" xfId="5307" xr:uid="{EE81D2EB-44C0-4A07-8B75-B2B08AA6BFE4}"/>
    <cellStyle name="Normal 4 2 2 6 4" xfId="717" xr:uid="{BA2ADF64-5E1C-4980-B316-929D040FB0EC}"/>
    <cellStyle name="Normal 4 2 2 6 4 2" xfId="1941" xr:uid="{7F304EDC-756D-4AD7-AF05-940D0663D257}"/>
    <cellStyle name="Normal 4 2 2 6 4 2 2" xfId="4389" xr:uid="{54D21256-CEE2-4C10-9C26-D66FBF6EB0FA}"/>
    <cellStyle name="Normal 4 2 2 6 4 2 3" xfId="6837" xr:uid="{5EBA0DAE-6E2B-49DC-A995-85823D8710BD}"/>
    <cellStyle name="Normal 4 2 2 6 4 3" xfId="3165" xr:uid="{9BBC52A2-5BDE-4988-AB40-3FA3EA12A377}"/>
    <cellStyle name="Normal 4 2 2 6 4 4" xfId="5613" xr:uid="{0F7499CE-CD01-45D9-B6C3-6C1ACED5BE83}"/>
    <cellStyle name="Normal 4 2 2 6 5" xfId="1329" xr:uid="{3E4036CE-F278-41AE-9AB4-C9D13BBDD43A}"/>
    <cellStyle name="Normal 4 2 2 6 5 2" xfId="3777" xr:uid="{D088BA98-AE86-41B3-8232-E40477B741FC}"/>
    <cellStyle name="Normal 4 2 2 6 5 3" xfId="6225" xr:uid="{FA585833-7121-4DBC-8644-86A5EFC85180}"/>
    <cellStyle name="Normal 4 2 2 6 6" xfId="2553" xr:uid="{0B695697-945A-4608-9E19-7A45F263728C}"/>
    <cellStyle name="Normal 4 2 2 6 7" xfId="5001" xr:uid="{5BEFB87E-DE93-44E7-9E78-B9FA609ACC90}"/>
    <cellStyle name="Normal 4 2 2 7" xfId="175" xr:uid="{EA434449-BA67-4AF1-ADD5-F6E11FD4CAE0}"/>
    <cellStyle name="Normal 4 2 2 7 2" xfId="482" xr:uid="{0CFF6F47-A584-44A4-8ED2-A3C9AAAEB584}"/>
    <cellStyle name="Normal 4 2 2 7 2 2" xfId="1095" xr:uid="{0234F81D-0ACF-4930-9D62-BF979F19F1F0}"/>
    <cellStyle name="Normal 4 2 2 7 2 2 2" xfId="2319" xr:uid="{E4D29847-3D52-48CD-829F-0E98B5E2210C}"/>
    <cellStyle name="Normal 4 2 2 7 2 2 2 2" xfId="4767" xr:uid="{0EE8A39F-6E12-4AA2-B056-C2A4D953F7A4}"/>
    <cellStyle name="Normal 4 2 2 7 2 2 2 3" xfId="7215" xr:uid="{FC6E555D-93AD-4C89-9338-A256F5000AFB}"/>
    <cellStyle name="Normal 4 2 2 7 2 2 3" xfId="3543" xr:uid="{751C3A92-5060-4111-BE91-346DCDFD85B7}"/>
    <cellStyle name="Normal 4 2 2 7 2 2 4" xfId="5991" xr:uid="{B8375577-562F-459B-8573-A35025E8FD52}"/>
    <cellStyle name="Normal 4 2 2 7 2 3" xfId="1707" xr:uid="{6247368E-C818-4449-B3C0-F320E39BF784}"/>
    <cellStyle name="Normal 4 2 2 7 2 3 2" xfId="4155" xr:uid="{B1020112-04B0-4C73-974A-47CB0B36AC1E}"/>
    <cellStyle name="Normal 4 2 2 7 2 3 3" xfId="6603" xr:uid="{0F48A43D-41D7-4B40-80E3-ADEC60A5ABA6}"/>
    <cellStyle name="Normal 4 2 2 7 2 4" xfId="2931" xr:uid="{FA688F15-F636-4985-BDC0-F2B51A67090F}"/>
    <cellStyle name="Normal 4 2 2 7 2 5" xfId="5379" xr:uid="{2A019C83-36D2-43C4-A822-AAB120F6D72E}"/>
    <cellStyle name="Normal 4 2 2 7 3" xfId="789" xr:uid="{474322F8-E70E-4C79-BED0-88FAE7E2989C}"/>
    <cellStyle name="Normal 4 2 2 7 3 2" xfId="2013" xr:uid="{9F484CD9-F7C5-482E-AB93-F84E08C9C555}"/>
    <cellStyle name="Normal 4 2 2 7 3 2 2" xfId="4461" xr:uid="{63AE18CC-C78D-41DA-B1F5-36BEB4978CE6}"/>
    <cellStyle name="Normal 4 2 2 7 3 2 3" xfId="6909" xr:uid="{AA85DFEE-03C0-4E9A-8993-4105CFE03202}"/>
    <cellStyle name="Normal 4 2 2 7 3 3" xfId="3237" xr:uid="{7C9D4DBB-13C3-4635-A10B-B3291974E862}"/>
    <cellStyle name="Normal 4 2 2 7 3 4" xfId="5685" xr:uid="{8F5342AC-5E8C-4E7A-A926-34F5B83E9036}"/>
    <cellStyle name="Normal 4 2 2 7 4" xfId="1401" xr:uid="{BEFB1BE9-DB7C-467E-AC1B-27B7265517EB}"/>
    <cellStyle name="Normal 4 2 2 7 4 2" xfId="3849" xr:uid="{2D45C91A-4FFB-4A2B-9051-8A3A1E99EEE5}"/>
    <cellStyle name="Normal 4 2 2 7 4 3" xfId="6297" xr:uid="{3B903D0B-ADCE-4827-AD69-28DCD750B5FE}"/>
    <cellStyle name="Normal 4 2 2 7 5" xfId="2625" xr:uid="{CCEF7F51-2555-4BDE-9640-D291CC2B5BA7}"/>
    <cellStyle name="Normal 4 2 2 7 6" xfId="5073" xr:uid="{823EA5E8-28BD-4B6A-9EB0-D9F5F4BB0BD0}"/>
    <cellStyle name="Normal 4 2 2 8" xfId="329" xr:uid="{C8E0114F-5D98-4CFE-BD58-AB8C5B20B4AD}"/>
    <cellStyle name="Normal 4 2 2 8 2" xfId="942" xr:uid="{61FC7D85-8709-4D58-91B3-F15C5A5774A0}"/>
    <cellStyle name="Normal 4 2 2 8 2 2" xfId="2166" xr:uid="{F43F60F6-B415-4774-8E1A-C8E3781060BF}"/>
    <cellStyle name="Normal 4 2 2 8 2 2 2" xfId="4614" xr:uid="{DC8F2CC0-5F5D-4D59-8289-1B0ECC6652D2}"/>
    <cellStyle name="Normal 4 2 2 8 2 2 3" xfId="7062" xr:uid="{7DA056CC-11FC-4D2A-B10C-0DAC1829375B}"/>
    <cellStyle name="Normal 4 2 2 8 2 3" xfId="3390" xr:uid="{FC1EFF73-CB50-4093-91A5-52EA8E7C7576}"/>
    <cellStyle name="Normal 4 2 2 8 2 4" xfId="5838" xr:uid="{10365EA4-6E30-44D0-883B-8F4BF517ECDE}"/>
    <cellStyle name="Normal 4 2 2 8 3" xfId="1554" xr:uid="{B2B0D404-B32D-46FB-8358-FCE4986D95F5}"/>
    <cellStyle name="Normal 4 2 2 8 3 2" xfId="4002" xr:uid="{4B22E9DA-46E0-4385-A31C-603C9DCDE2FD}"/>
    <cellStyle name="Normal 4 2 2 8 3 3" xfId="6450" xr:uid="{72B996FB-18D4-491F-AE00-D6A4889094F8}"/>
    <cellStyle name="Normal 4 2 2 8 4" xfId="2778" xr:uid="{D592FA4E-079C-4DA4-8512-1CDDF4421C28}"/>
    <cellStyle name="Normal 4 2 2 8 5" xfId="5226" xr:uid="{BCD0F3A0-DF33-4193-8ABB-37BE6DBA018C}"/>
    <cellStyle name="Normal 4 2 2 9" xfId="636" xr:uid="{25CCEB94-546A-4A44-A0A6-2C75B834FB30}"/>
    <cellStyle name="Normal 4 2 2 9 2" xfId="1860" xr:uid="{E7393DE3-0762-4D8E-B895-9DFD62487157}"/>
    <cellStyle name="Normal 4 2 2 9 2 2" xfId="4308" xr:uid="{F37857EA-7E6A-479C-BD95-D0726F4BEB6A}"/>
    <cellStyle name="Normal 4 2 2 9 2 3" xfId="6756" xr:uid="{2954B161-D632-47C5-99D7-3D7731DED897}"/>
    <cellStyle name="Normal 4 2 2 9 3" xfId="3084" xr:uid="{378C412B-691C-4887-9FBA-D5AC077854BC}"/>
    <cellStyle name="Normal 4 2 2 9 4" xfId="5532" xr:uid="{2DD00AEE-52A8-406E-A4AF-E6076C1F15A5}"/>
    <cellStyle name="Normal 4 2 3" xfId="18" xr:uid="{C2C0B87F-5392-4510-AA50-22DE0BBA53FB}"/>
    <cellStyle name="Normal 4 2 3 10" xfId="2469" xr:uid="{7D466F64-0C67-4485-828B-4E0979E33B94}"/>
    <cellStyle name="Normal 4 2 3 10 2" xfId="7361" xr:uid="{2EC038A0-CE6C-4BBE-AD06-4B02C075C8B3}"/>
    <cellStyle name="Normal 4 2 3 11" xfId="4917" xr:uid="{9FF17792-86A0-47D3-A9BD-F1D1F7D94536}"/>
    <cellStyle name="Normal 4 2 3 2" xfId="36" xr:uid="{A0BFA871-7E2C-43E0-B18F-49BBA2DB246A}"/>
    <cellStyle name="Normal 4 2 3 2 2" xfId="73" xr:uid="{55CEC0DE-6ACA-4258-9D51-A6A9E6456D07}"/>
    <cellStyle name="Normal 4 2 3 2 2 2" xfId="154" xr:uid="{1C35D2C2-C688-4D96-B234-8906A0B958C2}"/>
    <cellStyle name="Normal 4 2 3 2 2 2 2" xfId="307" xr:uid="{C4A28D21-66CD-40AD-A3F5-896E6B193481}"/>
    <cellStyle name="Normal 4 2 3 2 2 2 2 2" xfId="614" xr:uid="{18391A72-A514-4EA7-A3B8-A211622760B5}"/>
    <cellStyle name="Normal 4 2 3 2 2 2 2 2 2" xfId="1227" xr:uid="{3D773FCA-7219-4527-B594-1E14A6DFBEE4}"/>
    <cellStyle name="Normal 4 2 3 2 2 2 2 2 2 2" xfId="2451" xr:uid="{944CEDC1-919D-4ADC-98F9-66F5CE904C4A}"/>
    <cellStyle name="Normal 4 2 3 2 2 2 2 2 2 2 2" xfId="4899" xr:uid="{05874F14-1CA7-4B15-B16D-7C9C998E9112}"/>
    <cellStyle name="Normal 4 2 3 2 2 2 2 2 2 2 3" xfId="7347" xr:uid="{0FCF28CF-0B93-498D-9AB9-ADD5E1588745}"/>
    <cellStyle name="Normal 4 2 3 2 2 2 2 2 2 3" xfId="3675" xr:uid="{AA3B025C-3925-4408-9266-624134481FB6}"/>
    <cellStyle name="Normal 4 2 3 2 2 2 2 2 2 4" xfId="6123" xr:uid="{38184FC1-09EF-4FCF-AC0C-D2F415DFE965}"/>
    <cellStyle name="Normal 4 2 3 2 2 2 2 2 3" xfId="1839" xr:uid="{EB5B8421-6A93-4E8E-B44C-0CFBED1BA40B}"/>
    <cellStyle name="Normal 4 2 3 2 2 2 2 2 3 2" xfId="4287" xr:uid="{54C8E801-D98D-4D3A-B595-160831D24090}"/>
    <cellStyle name="Normal 4 2 3 2 2 2 2 2 3 3" xfId="6735" xr:uid="{7A816275-4225-4CD0-ADD2-31DEBDAA98D4}"/>
    <cellStyle name="Normal 4 2 3 2 2 2 2 2 4" xfId="3063" xr:uid="{CE2569CB-A738-4ACF-ABB4-433CD819206F}"/>
    <cellStyle name="Normal 4 2 3 2 2 2 2 2 5" xfId="5511" xr:uid="{AF0EEDF4-126D-4C93-A5D8-DE4598404F0E}"/>
    <cellStyle name="Normal 4 2 3 2 2 2 2 3" xfId="921" xr:uid="{BD0973AC-C41C-4452-9D3E-001C76ED01A0}"/>
    <cellStyle name="Normal 4 2 3 2 2 2 2 3 2" xfId="2145" xr:uid="{780EC887-7390-4F7F-B03A-3C730A072015}"/>
    <cellStyle name="Normal 4 2 3 2 2 2 2 3 2 2" xfId="4593" xr:uid="{3C5BE3C3-F8B5-4654-972B-58730F906D34}"/>
    <cellStyle name="Normal 4 2 3 2 2 2 2 3 2 3" xfId="7041" xr:uid="{4C301D0B-925E-4759-B156-1A36C8CB3458}"/>
    <cellStyle name="Normal 4 2 3 2 2 2 2 3 3" xfId="3369" xr:uid="{8F8F7774-8D26-4BC0-B816-31406993B8D4}"/>
    <cellStyle name="Normal 4 2 3 2 2 2 2 3 4" xfId="5817" xr:uid="{5BA28C77-0C0E-450A-9190-8C8A70638F82}"/>
    <cellStyle name="Normal 4 2 3 2 2 2 2 4" xfId="1533" xr:uid="{A44A89F5-EA13-4FAA-8FA2-AA89ECB5B39F}"/>
    <cellStyle name="Normal 4 2 3 2 2 2 2 4 2" xfId="3981" xr:uid="{AE7F7028-6F64-4208-95D4-EBC95359498D}"/>
    <cellStyle name="Normal 4 2 3 2 2 2 2 4 3" xfId="6429" xr:uid="{8C0CA5FC-F2B0-4F42-98A4-3E1C38C4A0CC}"/>
    <cellStyle name="Normal 4 2 3 2 2 2 2 5" xfId="2757" xr:uid="{9097236C-787B-4CEC-A746-E82280BC60B7}"/>
    <cellStyle name="Normal 4 2 3 2 2 2 2 6" xfId="5205" xr:uid="{26B65D3A-E79A-4904-B110-AA2DE680F7C2}"/>
    <cellStyle name="Normal 4 2 3 2 2 2 3" xfId="461" xr:uid="{1EA02D62-5CC9-44B6-8A1A-E1F3554D158F}"/>
    <cellStyle name="Normal 4 2 3 2 2 2 3 2" xfId="1074" xr:uid="{894CF2D7-70FD-4255-A50B-255AC7B51D8C}"/>
    <cellStyle name="Normal 4 2 3 2 2 2 3 2 2" xfId="2298" xr:uid="{13474AF8-21D8-44B4-9F16-E277DAEA72FA}"/>
    <cellStyle name="Normal 4 2 3 2 2 2 3 2 2 2" xfId="4746" xr:uid="{C277279C-041B-41E3-B3C2-C9494FE42B0D}"/>
    <cellStyle name="Normal 4 2 3 2 2 2 3 2 2 3" xfId="7194" xr:uid="{B9FCFAE2-2F75-4420-A3AD-D598EF6F924B}"/>
    <cellStyle name="Normal 4 2 3 2 2 2 3 2 3" xfId="3522" xr:uid="{D6996EED-A209-47E5-946A-DABD699895B4}"/>
    <cellStyle name="Normal 4 2 3 2 2 2 3 2 4" xfId="5970" xr:uid="{0FFE7008-2F0F-4CF7-B42E-697F518DA770}"/>
    <cellStyle name="Normal 4 2 3 2 2 2 3 3" xfId="1686" xr:uid="{65908273-A49A-4A7E-B6C9-D2F723857756}"/>
    <cellStyle name="Normal 4 2 3 2 2 2 3 3 2" xfId="4134" xr:uid="{70C522A5-D942-4919-9129-0AA06B19FB51}"/>
    <cellStyle name="Normal 4 2 3 2 2 2 3 3 3" xfId="6582" xr:uid="{067F46D4-C403-478F-93CD-D47740903774}"/>
    <cellStyle name="Normal 4 2 3 2 2 2 3 4" xfId="2910" xr:uid="{AFE19822-FE66-473E-A4C7-004618239C39}"/>
    <cellStyle name="Normal 4 2 3 2 2 2 3 5" xfId="5358" xr:uid="{01778996-54EE-43B1-9510-CFE5132029E0}"/>
    <cellStyle name="Normal 4 2 3 2 2 2 4" xfId="768" xr:uid="{7E42F36B-5EA5-4F94-AA95-0DB6F8F3A674}"/>
    <cellStyle name="Normal 4 2 3 2 2 2 4 2" xfId="1992" xr:uid="{F5714306-092C-4AE6-8FAB-ED68C3232789}"/>
    <cellStyle name="Normal 4 2 3 2 2 2 4 2 2" xfId="4440" xr:uid="{257BA887-EEF4-48C0-BAE9-71893C50804A}"/>
    <cellStyle name="Normal 4 2 3 2 2 2 4 2 3" xfId="6888" xr:uid="{A2AA671F-85D7-4BAD-ACAD-E69FACEC81BF}"/>
    <cellStyle name="Normal 4 2 3 2 2 2 4 3" xfId="3216" xr:uid="{3E8F50E3-65E9-41E8-8E5C-03FC4EACB7A9}"/>
    <cellStyle name="Normal 4 2 3 2 2 2 4 4" xfId="5664" xr:uid="{BD528E04-2C93-45C6-84A6-FE12BA5AEF70}"/>
    <cellStyle name="Normal 4 2 3 2 2 2 5" xfId="1380" xr:uid="{71472E41-E3F1-446D-BBAE-4E6898DED9B6}"/>
    <cellStyle name="Normal 4 2 3 2 2 2 5 2" xfId="3828" xr:uid="{74FBBE68-362B-4B6E-A437-D49B62B604F1}"/>
    <cellStyle name="Normal 4 2 3 2 2 2 5 3" xfId="6276" xr:uid="{2248579F-A360-437D-803F-3F6AF3604B50}"/>
    <cellStyle name="Normal 4 2 3 2 2 2 6" xfId="2604" xr:uid="{D6D59F7D-65B8-41CD-90E9-CA94F0D146CC}"/>
    <cellStyle name="Normal 4 2 3 2 2 2 7" xfId="5052" xr:uid="{12EAB448-9524-4349-960E-7470CCBE20EF}"/>
    <cellStyle name="Normal 4 2 3 2 2 3" xfId="226" xr:uid="{643F0C14-5F4B-453D-AF91-F41191746CC5}"/>
    <cellStyle name="Normal 4 2 3 2 2 3 2" xfId="533" xr:uid="{A242A7BB-BD0D-4B52-A9A6-D2E1031B5656}"/>
    <cellStyle name="Normal 4 2 3 2 2 3 2 2" xfId="1146" xr:uid="{93B17BD5-B5C6-402F-A7B7-C1790A6B2726}"/>
    <cellStyle name="Normal 4 2 3 2 2 3 2 2 2" xfId="2370" xr:uid="{E2BF1EEA-6E11-45FA-9F73-4EF75B5EFA68}"/>
    <cellStyle name="Normal 4 2 3 2 2 3 2 2 2 2" xfId="4818" xr:uid="{13E1F86D-1C87-4DC7-B7C5-C274763AFF18}"/>
    <cellStyle name="Normal 4 2 3 2 2 3 2 2 2 3" xfId="7266" xr:uid="{A829A6DE-6256-412B-9091-968A0BAC065A}"/>
    <cellStyle name="Normal 4 2 3 2 2 3 2 2 3" xfId="3594" xr:uid="{DD2137CF-B7AC-4CCF-BA13-5E132A64C30F}"/>
    <cellStyle name="Normal 4 2 3 2 2 3 2 2 4" xfId="6042" xr:uid="{909BDABC-ED57-4B8D-BEA4-643ADB775E66}"/>
    <cellStyle name="Normal 4 2 3 2 2 3 2 3" xfId="1758" xr:uid="{2FC8C7AE-4DCF-4A7F-A1D5-B06C7D34FFFC}"/>
    <cellStyle name="Normal 4 2 3 2 2 3 2 3 2" xfId="4206" xr:uid="{D086A85B-1B03-4E75-B8A3-3DEA25268AB9}"/>
    <cellStyle name="Normal 4 2 3 2 2 3 2 3 3" xfId="6654" xr:uid="{14F4BA03-36E3-458F-B79F-9C60760BF918}"/>
    <cellStyle name="Normal 4 2 3 2 2 3 2 4" xfId="2982" xr:uid="{78E6134D-F269-4832-BD25-F61D8A9E11F8}"/>
    <cellStyle name="Normal 4 2 3 2 2 3 2 5" xfId="5430" xr:uid="{AEE5CF67-BE39-4B39-A80B-98F4D34E5A02}"/>
    <cellStyle name="Normal 4 2 3 2 2 3 3" xfId="840" xr:uid="{F4BCD0E2-35EE-4C39-B8DA-B7D0864BFF59}"/>
    <cellStyle name="Normal 4 2 3 2 2 3 3 2" xfId="2064" xr:uid="{EE4DC780-A5A5-40B5-88FC-DC046C4EC5DF}"/>
    <cellStyle name="Normal 4 2 3 2 2 3 3 2 2" xfId="4512" xr:uid="{6AC7CC7B-C410-4A29-8D1B-AFE2EDEC5C84}"/>
    <cellStyle name="Normal 4 2 3 2 2 3 3 2 3" xfId="6960" xr:uid="{7D1CEB00-A8C1-4AAE-AEBD-FEEA8A87219A}"/>
    <cellStyle name="Normal 4 2 3 2 2 3 3 3" xfId="3288" xr:uid="{95B0634A-F23A-42C6-B5F6-8F7A0A093B32}"/>
    <cellStyle name="Normal 4 2 3 2 2 3 3 4" xfId="5736" xr:uid="{6289F612-732F-4B12-A74E-FBB482A3F5AE}"/>
    <cellStyle name="Normal 4 2 3 2 2 3 4" xfId="1452" xr:uid="{0D06279E-9E85-42E7-A88A-0F924A959935}"/>
    <cellStyle name="Normal 4 2 3 2 2 3 4 2" xfId="3900" xr:uid="{8165A2B6-FB9A-4A63-8A55-B26997A9AD12}"/>
    <cellStyle name="Normal 4 2 3 2 2 3 4 3" xfId="6348" xr:uid="{0F72B0E9-4C81-4871-8F77-F38CC44FC37B}"/>
    <cellStyle name="Normal 4 2 3 2 2 3 5" xfId="2676" xr:uid="{095B4483-5D60-4550-8172-FF73EFC8A6CD}"/>
    <cellStyle name="Normal 4 2 3 2 2 3 6" xfId="5124" xr:uid="{61C0B196-AEAF-4BE1-8B1B-1AEFE49AD77A}"/>
    <cellStyle name="Normal 4 2 3 2 2 4" xfId="380" xr:uid="{D7A98870-5C4E-42FB-8F71-8D10DF9EF485}"/>
    <cellStyle name="Normal 4 2 3 2 2 4 2" xfId="993" xr:uid="{A250C743-A6DC-47B0-9346-E0F446D325CE}"/>
    <cellStyle name="Normal 4 2 3 2 2 4 2 2" xfId="2217" xr:uid="{FDB2DF17-B91F-492C-A98D-A70689A69E01}"/>
    <cellStyle name="Normal 4 2 3 2 2 4 2 2 2" xfId="4665" xr:uid="{717E86B8-E6A9-44D9-9C42-05485AB48284}"/>
    <cellStyle name="Normal 4 2 3 2 2 4 2 2 3" xfId="7113" xr:uid="{87D36DBA-3742-485C-B5D1-82511D45BF02}"/>
    <cellStyle name="Normal 4 2 3 2 2 4 2 3" xfId="3441" xr:uid="{497F198A-9C98-41B2-B6B7-9BC3EDEFC704}"/>
    <cellStyle name="Normal 4 2 3 2 2 4 2 4" xfId="5889" xr:uid="{82EC2D62-396A-4BAF-BEDC-8BA66F6E9614}"/>
    <cellStyle name="Normal 4 2 3 2 2 4 3" xfId="1605" xr:uid="{1501C1B0-5293-46E0-92D4-6691914087EA}"/>
    <cellStyle name="Normal 4 2 3 2 2 4 3 2" xfId="4053" xr:uid="{DF2E1BC1-F872-46B9-9620-B2E2916D0187}"/>
    <cellStyle name="Normal 4 2 3 2 2 4 3 3" xfId="6501" xr:uid="{C7F34A41-76F4-49B1-B3E1-64CA37A43CE6}"/>
    <cellStyle name="Normal 4 2 3 2 2 4 4" xfId="2829" xr:uid="{A7FC63C7-55B3-4FFC-91C3-ABDB65E5122C}"/>
    <cellStyle name="Normal 4 2 3 2 2 4 5" xfId="5277" xr:uid="{93E63BBA-F62C-4B5B-9CC2-B4AE9930A34F}"/>
    <cellStyle name="Normal 4 2 3 2 2 5" xfId="687" xr:uid="{3F2A1DBD-E03F-4118-884B-23619B14EBE5}"/>
    <cellStyle name="Normal 4 2 3 2 2 5 2" xfId="1911" xr:uid="{8BBDCCE3-27B2-42CD-9D6D-30131ADA6113}"/>
    <cellStyle name="Normal 4 2 3 2 2 5 2 2" xfId="4359" xr:uid="{5C1DB624-8A44-47C6-92DB-8B258B076E8B}"/>
    <cellStyle name="Normal 4 2 3 2 2 5 2 3" xfId="6807" xr:uid="{3810F179-6CD5-420A-AF2A-B9467C76B518}"/>
    <cellStyle name="Normal 4 2 3 2 2 5 3" xfId="3135" xr:uid="{09C38ECA-EFFC-46D4-ADCE-6D04FF7463A5}"/>
    <cellStyle name="Normal 4 2 3 2 2 5 4" xfId="5583" xr:uid="{C963CE4B-A726-4C78-BEAE-185CE7B326AB}"/>
    <cellStyle name="Normal 4 2 3 2 2 6" xfId="1299" xr:uid="{CEA75C3D-8CA5-44EC-8FE8-510518C5219D}"/>
    <cellStyle name="Normal 4 2 3 2 2 6 2" xfId="3747" xr:uid="{485A3668-5302-41AB-84D7-8B6F28AEF0C3}"/>
    <cellStyle name="Normal 4 2 3 2 2 6 3" xfId="6195" xr:uid="{18B6D7CA-1C80-489F-8EFF-F7CBC7C20AA0}"/>
    <cellStyle name="Normal 4 2 3 2 2 7" xfId="2523" xr:uid="{86B3465D-3F40-4CF4-8F90-F6E09E169794}"/>
    <cellStyle name="Normal 4 2 3 2 2 8" xfId="4971" xr:uid="{22A0F2FC-A288-4E73-BE57-815383AC3AC2}"/>
    <cellStyle name="Normal 4 2 3 2 3" xfId="118" xr:uid="{527F8179-29AA-4D3A-B6BC-6A4147AF34AB}"/>
    <cellStyle name="Normal 4 2 3 2 3 2" xfId="271" xr:uid="{46866A31-7294-4C03-84E6-38B26D7C9CF2}"/>
    <cellStyle name="Normal 4 2 3 2 3 2 2" xfId="578" xr:uid="{AA9D69AD-1D2D-40AE-B35B-29C550AD2B62}"/>
    <cellStyle name="Normal 4 2 3 2 3 2 2 2" xfId="1191" xr:uid="{2633DE57-271E-4C6B-ABE2-E708BE4A8410}"/>
    <cellStyle name="Normal 4 2 3 2 3 2 2 2 2" xfId="2415" xr:uid="{6496F661-6DC4-4CD3-B8A8-4187C993E8B6}"/>
    <cellStyle name="Normal 4 2 3 2 3 2 2 2 2 2" xfId="4863" xr:uid="{0F98A96B-322D-4D5F-A21D-DB0B13412E6A}"/>
    <cellStyle name="Normal 4 2 3 2 3 2 2 2 2 3" xfId="7311" xr:uid="{0D0A23BE-927C-4EA7-A72E-BFE70639899C}"/>
    <cellStyle name="Normal 4 2 3 2 3 2 2 2 3" xfId="3639" xr:uid="{D5ED9B58-B241-4247-BD3B-27F7E82723AA}"/>
    <cellStyle name="Normal 4 2 3 2 3 2 2 2 4" xfId="6087" xr:uid="{C551A4E1-FDB1-4716-A45A-5CD9B74961E8}"/>
    <cellStyle name="Normal 4 2 3 2 3 2 2 3" xfId="1803" xr:uid="{8886A665-9513-49E3-80FF-3B3E0E6DC5EB}"/>
    <cellStyle name="Normal 4 2 3 2 3 2 2 3 2" xfId="4251" xr:uid="{54BAB2A8-22FF-456D-853F-FE1C0F3E0D93}"/>
    <cellStyle name="Normal 4 2 3 2 3 2 2 3 3" xfId="6699" xr:uid="{3FC9C317-3A44-4D12-A381-DC5EF1CB52F0}"/>
    <cellStyle name="Normal 4 2 3 2 3 2 2 4" xfId="3027" xr:uid="{42DDF55C-F2D6-4E32-BFD5-C4F2A4217E09}"/>
    <cellStyle name="Normal 4 2 3 2 3 2 2 5" xfId="5475" xr:uid="{7D1F5FD4-5677-4918-B557-09BB39E62619}"/>
    <cellStyle name="Normal 4 2 3 2 3 2 3" xfId="885" xr:uid="{682F265C-0C0E-4749-ACE1-D801352EA9FD}"/>
    <cellStyle name="Normal 4 2 3 2 3 2 3 2" xfId="2109" xr:uid="{6760FC4E-D4D2-4CC8-8BFF-385CA4D0493E}"/>
    <cellStyle name="Normal 4 2 3 2 3 2 3 2 2" xfId="4557" xr:uid="{2228CB12-DEFB-49C3-B024-EB6842ABF1A7}"/>
    <cellStyle name="Normal 4 2 3 2 3 2 3 2 3" xfId="7005" xr:uid="{75E35D1C-5F6D-42B2-A868-1F4838047C4B}"/>
    <cellStyle name="Normal 4 2 3 2 3 2 3 3" xfId="3333" xr:uid="{CCD29E9A-D185-4587-8CC4-757FEA629906}"/>
    <cellStyle name="Normal 4 2 3 2 3 2 3 4" xfId="5781" xr:uid="{27DBC5A0-0B05-41C6-BDAC-ECE3493F29E7}"/>
    <cellStyle name="Normal 4 2 3 2 3 2 4" xfId="1497" xr:uid="{211A53C1-9266-47E5-B462-34DA78C26391}"/>
    <cellStyle name="Normal 4 2 3 2 3 2 4 2" xfId="3945" xr:uid="{76632619-09F2-4598-A7B5-B3DA9888EB25}"/>
    <cellStyle name="Normal 4 2 3 2 3 2 4 3" xfId="6393" xr:uid="{DCFF5979-E0C4-4196-9C65-FD495BCE1FE4}"/>
    <cellStyle name="Normal 4 2 3 2 3 2 5" xfId="2721" xr:uid="{BC38AEBA-25EC-4753-B866-773B47C9C307}"/>
    <cellStyle name="Normal 4 2 3 2 3 2 6" xfId="5169" xr:uid="{CBFB4749-8B07-46F4-85DD-4721A5119D22}"/>
    <cellStyle name="Normal 4 2 3 2 3 3" xfId="425" xr:uid="{FF35F205-AA3F-4001-B78E-698566EDDA70}"/>
    <cellStyle name="Normal 4 2 3 2 3 3 2" xfId="1038" xr:uid="{549E17DD-F8B2-4564-8C92-711EB0C46E8A}"/>
    <cellStyle name="Normal 4 2 3 2 3 3 2 2" xfId="2262" xr:uid="{41E9391F-E493-4983-A1E8-E8AB41A51199}"/>
    <cellStyle name="Normal 4 2 3 2 3 3 2 2 2" xfId="4710" xr:uid="{A43FA53A-A415-4F54-BB01-502600E267AE}"/>
    <cellStyle name="Normal 4 2 3 2 3 3 2 2 3" xfId="7158" xr:uid="{4FC90A4A-6465-4F4D-9792-ED6EDE1F9DC0}"/>
    <cellStyle name="Normal 4 2 3 2 3 3 2 3" xfId="3486" xr:uid="{FD866505-87D0-49E3-BEDC-924713B98487}"/>
    <cellStyle name="Normal 4 2 3 2 3 3 2 4" xfId="5934" xr:uid="{306D9042-3615-4666-85CD-16177F65CF53}"/>
    <cellStyle name="Normal 4 2 3 2 3 3 3" xfId="1650" xr:uid="{04F34E94-8DC9-4A81-BCDC-3769662F4AE2}"/>
    <cellStyle name="Normal 4 2 3 2 3 3 3 2" xfId="4098" xr:uid="{F35804E9-AAAB-4C77-B79B-80652B583859}"/>
    <cellStyle name="Normal 4 2 3 2 3 3 3 3" xfId="6546" xr:uid="{B055ED52-05DC-4191-86AC-0AD422FDE9F7}"/>
    <cellStyle name="Normal 4 2 3 2 3 3 4" xfId="2874" xr:uid="{517DD339-A4D6-4EF9-AB4D-23A432AF9E50}"/>
    <cellStyle name="Normal 4 2 3 2 3 3 5" xfId="5322" xr:uid="{3AAF72BE-E928-4520-BE4E-F5DB4663E384}"/>
    <cellStyle name="Normal 4 2 3 2 3 4" xfId="732" xr:uid="{E209708D-F0CF-4832-B390-5F0534CD70E3}"/>
    <cellStyle name="Normal 4 2 3 2 3 4 2" xfId="1956" xr:uid="{FB3F100C-A3CD-4882-8DE5-09524A99D252}"/>
    <cellStyle name="Normal 4 2 3 2 3 4 2 2" xfId="4404" xr:uid="{53919A24-793A-4031-B9FF-98EBD5973E68}"/>
    <cellStyle name="Normal 4 2 3 2 3 4 2 3" xfId="6852" xr:uid="{E15DF620-6DED-466C-8379-9C4BD91F616D}"/>
    <cellStyle name="Normal 4 2 3 2 3 4 3" xfId="3180" xr:uid="{42D4DCFE-8E33-4B7F-8B72-AC739863B3AF}"/>
    <cellStyle name="Normal 4 2 3 2 3 4 4" xfId="5628" xr:uid="{01275AEC-30E4-4666-9A73-251807905B9B}"/>
    <cellStyle name="Normal 4 2 3 2 3 5" xfId="1344" xr:uid="{F80C13A1-4E53-4AF8-8BE0-714C7F15DDA8}"/>
    <cellStyle name="Normal 4 2 3 2 3 5 2" xfId="3792" xr:uid="{68E9AE70-8122-490F-8BC9-4AC2E90F823B}"/>
    <cellStyle name="Normal 4 2 3 2 3 5 3" xfId="6240" xr:uid="{261FD622-3DCC-485C-8D62-0787D1C49020}"/>
    <cellStyle name="Normal 4 2 3 2 3 6" xfId="2568" xr:uid="{686DAA32-EA71-40BD-BB7F-E4CFE977680B}"/>
    <cellStyle name="Normal 4 2 3 2 3 7" xfId="5016" xr:uid="{1D89147A-4AE6-4470-8673-43EBE0CC73A1}"/>
    <cellStyle name="Normal 4 2 3 2 4" xfId="190" xr:uid="{178768CB-96FB-4787-8D7B-9D81BB9E8164}"/>
    <cellStyle name="Normal 4 2 3 2 4 2" xfId="497" xr:uid="{D7804BCB-2419-41DC-AD46-643A8B568CFE}"/>
    <cellStyle name="Normal 4 2 3 2 4 2 2" xfId="1110" xr:uid="{603A15A8-228F-43F1-A1D7-49C33228CE0C}"/>
    <cellStyle name="Normal 4 2 3 2 4 2 2 2" xfId="2334" xr:uid="{CC240C1A-321C-4F90-8889-3CDC902C7056}"/>
    <cellStyle name="Normal 4 2 3 2 4 2 2 2 2" xfId="4782" xr:uid="{C8C4A818-D416-432C-9A4E-3D1FB2EE81F6}"/>
    <cellStyle name="Normal 4 2 3 2 4 2 2 2 3" xfId="7230" xr:uid="{7DB60205-5DE9-4566-9DE2-5EDD3633C595}"/>
    <cellStyle name="Normal 4 2 3 2 4 2 2 3" xfId="3558" xr:uid="{79EEF786-9A65-49D9-9F2B-A166FF20A7FF}"/>
    <cellStyle name="Normal 4 2 3 2 4 2 2 4" xfId="6006" xr:uid="{354F8E3D-CED2-43D7-9FB2-F4E10FD60D83}"/>
    <cellStyle name="Normal 4 2 3 2 4 2 3" xfId="1722" xr:uid="{5CA00DA1-C13E-4314-9E1D-AD21406E3CAC}"/>
    <cellStyle name="Normal 4 2 3 2 4 2 3 2" xfId="4170" xr:uid="{8C47A658-BD5B-45FC-BF84-C0C48643A6F7}"/>
    <cellStyle name="Normal 4 2 3 2 4 2 3 3" xfId="6618" xr:uid="{7B5A39CF-0657-43AC-B04D-D477660B0AAD}"/>
    <cellStyle name="Normal 4 2 3 2 4 2 4" xfId="2946" xr:uid="{DBCB846A-EC5B-4692-B438-C8370DF248D8}"/>
    <cellStyle name="Normal 4 2 3 2 4 2 5" xfId="5394" xr:uid="{779D7AA5-EAF8-497F-ACD8-B2139A37A1E9}"/>
    <cellStyle name="Normal 4 2 3 2 4 3" xfId="804" xr:uid="{4EE65619-5FB0-420A-9FFE-47BEB7420F19}"/>
    <cellStyle name="Normal 4 2 3 2 4 3 2" xfId="2028" xr:uid="{04ED8D05-9C26-4D4C-8BE0-3FDED3E42BDD}"/>
    <cellStyle name="Normal 4 2 3 2 4 3 2 2" xfId="4476" xr:uid="{55DCD6BD-CDDE-4AA6-92AC-2791E64F0808}"/>
    <cellStyle name="Normal 4 2 3 2 4 3 2 3" xfId="6924" xr:uid="{287212F5-6FF4-4504-9324-C9C9C70DEA9C}"/>
    <cellStyle name="Normal 4 2 3 2 4 3 3" xfId="3252" xr:uid="{37DDDDD4-A0BA-4B4A-93A7-F7EB175D9477}"/>
    <cellStyle name="Normal 4 2 3 2 4 3 4" xfId="5700" xr:uid="{3C91273B-8181-4B9D-B853-CE6BBD50AA47}"/>
    <cellStyle name="Normal 4 2 3 2 4 4" xfId="1416" xr:uid="{4E342812-3E0A-4DAB-8626-8EEFCFBBAC0E}"/>
    <cellStyle name="Normal 4 2 3 2 4 4 2" xfId="3864" xr:uid="{F8E89359-396D-41D4-81AB-5022DA0A239F}"/>
    <cellStyle name="Normal 4 2 3 2 4 4 3" xfId="6312" xr:uid="{5EE1DF31-45E7-40D5-9FF5-52FEB6C4F5F1}"/>
    <cellStyle name="Normal 4 2 3 2 4 5" xfId="2640" xr:uid="{2866EED0-C498-407C-9CB4-5A577E2CC637}"/>
    <cellStyle name="Normal 4 2 3 2 4 6" xfId="5088" xr:uid="{586CE1EB-715C-4935-96AF-E65609DDA4E5}"/>
    <cellStyle name="Normal 4 2 3 2 5" xfId="344" xr:uid="{22E8FAA8-1760-48AD-B680-420B6BA2CB12}"/>
    <cellStyle name="Normal 4 2 3 2 5 2" xfId="957" xr:uid="{2EAB3573-220F-41C2-B5A3-FD5A2956BE7F}"/>
    <cellStyle name="Normal 4 2 3 2 5 2 2" xfId="2181" xr:uid="{7932F5AC-DCF7-4C87-BB89-D4FD1827CF4F}"/>
    <cellStyle name="Normal 4 2 3 2 5 2 2 2" xfId="4629" xr:uid="{AEEF59D3-23C8-4231-944B-BE4008FDC62F}"/>
    <cellStyle name="Normal 4 2 3 2 5 2 2 3" xfId="7077" xr:uid="{25429543-4656-4373-870E-0B5F94C20EF0}"/>
    <cellStyle name="Normal 4 2 3 2 5 2 3" xfId="3405" xr:uid="{DD7F6E4F-5FBE-4961-8955-8A30017054B3}"/>
    <cellStyle name="Normal 4 2 3 2 5 2 4" xfId="5853" xr:uid="{EA205BDC-228F-4921-BC11-AE6474BA201F}"/>
    <cellStyle name="Normal 4 2 3 2 5 3" xfId="1569" xr:uid="{6682DBA2-1DC7-4888-B552-69AA63C9C13C}"/>
    <cellStyle name="Normal 4 2 3 2 5 3 2" xfId="4017" xr:uid="{3CB8851F-775E-4EB4-941C-DF7767F70EA6}"/>
    <cellStyle name="Normal 4 2 3 2 5 3 3" xfId="6465" xr:uid="{B40020D0-6C39-4D20-AD27-22AA91A0AD23}"/>
    <cellStyle name="Normal 4 2 3 2 5 4" xfId="2793" xr:uid="{63453B8F-0E7E-44DE-8993-CD0F9877E6DB}"/>
    <cellStyle name="Normal 4 2 3 2 5 5" xfId="5241" xr:uid="{9987B8C5-47F9-432B-952E-08DBD4FDDC5A}"/>
    <cellStyle name="Normal 4 2 3 2 6" xfId="651" xr:uid="{39001F88-50EB-4D25-B93D-47FBD28918B7}"/>
    <cellStyle name="Normal 4 2 3 2 6 2" xfId="1875" xr:uid="{AA221AE5-8AE6-430B-A3BB-19AF25C589DE}"/>
    <cellStyle name="Normal 4 2 3 2 6 2 2" xfId="4323" xr:uid="{98A10BD4-F235-4FA4-958A-A37CA32C958E}"/>
    <cellStyle name="Normal 4 2 3 2 6 2 3" xfId="6771" xr:uid="{B85C2A5B-5E48-4BD0-BE06-6839B8185E70}"/>
    <cellStyle name="Normal 4 2 3 2 6 3" xfId="3099" xr:uid="{BC40EDB0-3D02-43C7-9DE3-EB9F469D474F}"/>
    <cellStyle name="Normal 4 2 3 2 6 4" xfId="5547" xr:uid="{D67A5998-B739-4CF6-AEF5-9055FF03D2C3}"/>
    <cellStyle name="Normal 4 2 3 2 7" xfId="1263" xr:uid="{81893ABB-AAD9-4F90-A204-3869902F0372}"/>
    <cellStyle name="Normal 4 2 3 2 7 2" xfId="3711" xr:uid="{B8220938-A72A-4A03-AED0-07E3DD1D3A0E}"/>
    <cellStyle name="Normal 4 2 3 2 7 3" xfId="6159" xr:uid="{43914BF4-F70F-4CD7-8261-9A9567B987AC}"/>
    <cellStyle name="Normal 4 2 3 2 8" xfId="2487" xr:uid="{41E675CE-63F7-4508-A99D-43AF649D2D26}"/>
    <cellStyle name="Normal 4 2 3 2 9" xfId="4935" xr:uid="{F0BB5529-E786-473D-ABB8-4D9A60D16D5A}"/>
    <cellStyle name="Normal 4 2 3 3" xfId="52" xr:uid="{244B3CE1-D014-446D-AB90-BA447AD17230}"/>
    <cellStyle name="Normal 4 2 3 3 2" xfId="133" xr:uid="{A021DABC-3070-40F9-B2AD-A8D0A27D1563}"/>
    <cellStyle name="Normal 4 2 3 3 2 2" xfId="286" xr:uid="{240EB0E6-4DE5-47F6-9948-66DB0E20EA0B}"/>
    <cellStyle name="Normal 4 2 3 3 2 2 2" xfId="593" xr:uid="{CFD8808F-794A-4933-94E7-75338282C8F2}"/>
    <cellStyle name="Normal 4 2 3 3 2 2 2 2" xfId="1206" xr:uid="{1B9AA0AF-EB4F-4E4A-B87B-313B37970C04}"/>
    <cellStyle name="Normal 4 2 3 3 2 2 2 2 2" xfId="2430" xr:uid="{49F48DEA-83E3-4DAB-81A1-43AED2879F7A}"/>
    <cellStyle name="Normal 4 2 3 3 2 2 2 2 2 2" xfId="4878" xr:uid="{7399A003-78D6-42CC-9089-E1602CE2C778}"/>
    <cellStyle name="Normal 4 2 3 3 2 2 2 2 2 3" xfId="7326" xr:uid="{1183F68C-47F3-45A8-8FB3-211CCA99D43E}"/>
    <cellStyle name="Normal 4 2 3 3 2 2 2 2 3" xfId="3654" xr:uid="{61CB5342-CF57-4786-AE64-8278A6D8753E}"/>
    <cellStyle name="Normal 4 2 3 3 2 2 2 2 4" xfId="6102" xr:uid="{24294324-E743-4FA0-A9F1-36A7583EDB8A}"/>
    <cellStyle name="Normal 4 2 3 3 2 2 2 3" xfId="1818" xr:uid="{792FD047-171B-4A85-B189-B376052DD900}"/>
    <cellStyle name="Normal 4 2 3 3 2 2 2 3 2" xfId="4266" xr:uid="{3337A049-85F9-48A7-BA49-91AB666A5C7D}"/>
    <cellStyle name="Normal 4 2 3 3 2 2 2 3 3" xfId="6714" xr:uid="{9D8742D4-3A51-48FF-9D92-A4DD60421426}"/>
    <cellStyle name="Normal 4 2 3 3 2 2 2 4" xfId="3042" xr:uid="{8D88F619-7B01-4F62-AD7D-C53958F36B76}"/>
    <cellStyle name="Normal 4 2 3 3 2 2 2 5" xfId="5490" xr:uid="{007AEC3C-14A2-43C5-B066-AAF61F42D763}"/>
    <cellStyle name="Normal 4 2 3 3 2 2 3" xfId="900" xr:uid="{B6729082-E410-4254-B586-FDE177C8AEF6}"/>
    <cellStyle name="Normal 4 2 3 3 2 2 3 2" xfId="2124" xr:uid="{CC84E16F-5FBF-4693-8030-0BDF0DC7B069}"/>
    <cellStyle name="Normal 4 2 3 3 2 2 3 2 2" xfId="4572" xr:uid="{D3D583C2-5ED8-4DC6-8641-B704DD3425D2}"/>
    <cellStyle name="Normal 4 2 3 3 2 2 3 2 3" xfId="7020" xr:uid="{679A0121-8555-49DE-8975-CF0757BF34AB}"/>
    <cellStyle name="Normal 4 2 3 3 2 2 3 3" xfId="3348" xr:uid="{DEE129FD-3F2D-44E2-92BB-AD0725723BB5}"/>
    <cellStyle name="Normal 4 2 3 3 2 2 3 4" xfId="5796" xr:uid="{CA46AE50-FF91-44FF-BA54-0E85488E734C}"/>
    <cellStyle name="Normal 4 2 3 3 2 2 4" xfId="1512" xr:uid="{904AF879-2E2F-4C58-AB9F-48ED1F70D5B6}"/>
    <cellStyle name="Normal 4 2 3 3 2 2 4 2" xfId="3960" xr:uid="{02C2A9F4-DB5C-431A-B977-CC964666892A}"/>
    <cellStyle name="Normal 4 2 3 3 2 2 4 3" xfId="6408" xr:uid="{8FD8B5CE-6809-4E6F-A50E-D58B474FA5C0}"/>
    <cellStyle name="Normal 4 2 3 3 2 2 5" xfId="2736" xr:uid="{E7848E2E-67AA-4BCF-B824-58AAF910B668}"/>
    <cellStyle name="Normal 4 2 3 3 2 2 6" xfId="5184" xr:uid="{2A916564-CAAF-40A8-826A-CBDFF4AEA57A}"/>
    <cellStyle name="Normal 4 2 3 3 2 3" xfId="440" xr:uid="{FF0D7287-100D-4AC5-AA49-445E60924C06}"/>
    <cellStyle name="Normal 4 2 3 3 2 3 2" xfId="1053" xr:uid="{EFE5BF16-D28F-4C2B-835C-5D6011F32915}"/>
    <cellStyle name="Normal 4 2 3 3 2 3 2 2" xfId="2277" xr:uid="{4237609A-4BC0-4F28-8393-413CD2FAA8E2}"/>
    <cellStyle name="Normal 4 2 3 3 2 3 2 2 2" xfId="4725" xr:uid="{2EC10B49-E98C-4F64-BB94-B6395D78DE9F}"/>
    <cellStyle name="Normal 4 2 3 3 2 3 2 2 3" xfId="7173" xr:uid="{F67850DE-E203-429E-ACC2-C29A5925F2B9}"/>
    <cellStyle name="Normal 4 2 3 3 2 3 2 3" xfId="3501" xr:uid="{759902B2-A406-40BE-989D-B9EFBB33205C}"/>
    <cellStyle name="Normal 4 2 3 3 2 3 2 4" xfId="5949" xr:uid="{4B3DB916-2E4E-41BF-B8B4-12057343F631}"/>
    <cellStyle name="Normal 4 2 3 3 2 3 3" xfId="1665" xr:uid="{E90F69D7-2453-4105-A738-92321E913804}"/>
    <cellStyle name="Normal 4 2 3 3 2 3 3 2" xfId="4113" xr:uid="{692CD578-517B-4BE2-BDA8-69B0492209B9}"/>
    <cellStyle name="Normal 4 2 3 3 2 3 3 3" xfId="6561" xr:uid="{322D3DE2-D224-4A6F-9AE1-2E1A0566847F}"/>
    <cellStyle name="Normal 4 2 3 3 2 3 4" xfId="2889" xr:uid="{7E45DDBE-BD5E-466D-8506-0D4EA74D0C9A}"/>
    <cellStyle name="Normal 4 2 3 3 2 3 5" xfId="5337" xr:uid="{FB844FAA-F9C9-47F7-AFF6-A72F2A61222A}"/>
    <cellStyle name="Normal 4 2 3 3 2 4" xfId="747" xr:uid="{0D8A55C9-9738-4C16-A24D-13292BEFD7B8}"/>
    <cellStyle name="Normal 4 2 3 3 2 4 2" xfId="1971" xr:uid="{70DE0BD1-4B8F-4B0A-ABC8-28512AF37FC7}"/>
    <cellStyle name="Normal 4 2 3 3 2 4 2 2" xfId="4419" xr:uid="{463D2440-90E1-4829-AA80-7973BC2368DC}"/>
    <cellStyle name="Normal 4 2 3 3 2 4 2 3" xfId="6867" xr:uid="{C8762D55-6B20-4116-902A-E50889FB396B}"/>
    <cellStyle name="Normal 4 2 3 3 2 4 3" xfId="3195" xr:uid="{879234BE-AA6B-4BDE-B2C8-316002D31BFC}"/>
    <cellStyle name="Normal 4 2 3 3 2 4 4" xfId="5643" xr:uid="{A4FA5A84-8113-4169-A7A3-9BEB09655F89}"/>
    <cellStyle name="Normal 4 2 3 3 2 5" xfId="1359" xr:uid="{F42DDDE8-86C9-438A-A7E7-E8EAE3F0010B}"/>
    <cellStyle name="Normal 4 2 3 3 2 5 2" xfId="3807" xr:uid="{DA307BED-CB23-4F66-8096-0E6F57657E47}"/>
    <cellStyle name="Normal 4 2 3 3 2 5 3" xfId="6255" xr:uid="{532BE3B4-7EF7-4C17-BE5D-D63955F15049}"/>
    <cellStyle name="Normal 4 2 3 3 2 6" xfId="2583" xr:uid="{9EFCE560-19B1-4A09-85CF-59A98205EFE6}"/>
    <cellStyle name="Normal 4 2 3 3 2 7" xfId="5031" xr:uid="{C98753BB-0501-4106-B906-7A9252766F82}"/>
    <cellStyle name="Normal 4 2 3 3 3" xfId="205" xr:uid="{84BFFA9B-4600-4953-9082-3FE65335351E}"/>
    <cellStyle name="Normal 4 2 3 3 3 2" xfId="512" xr:uid="{408DC71C-8408-4270-9811-1EE93367DA0F}"/>
    <cellStyle name="Normal 4 2 3 3 3 2 2" xfId="1125" xr:uid="{43A08C9A-87D6-4C77-A8E7-FF6DCF44A71D}"/>
    <cellStyle name="Normal 4 2 3 3 3 2 2 2" xfId="2349" xr:uid="{FB37E205-92FB-46DE-B98B-D8F6955224E7}"/>
    <cellStyle name="Normal 4 2 3 3 3 2 2 2 2" xfId="4797" xr:uid="{034760E4-55B1-4821-8613-B26AC8A04509}"/>
    <cellStyle name="Normal 4 2 3 3 3 2 2 2 3" xfId="7245" xr:uid="{9B58D54A-03CB-41B6-A1FC-07C74B9618B3}"/>
    <cellStyle name="Normal 4 2 3 3 3 2 2 3" xfId="3573" xr:uid="{21D90F03-2FFB-498D-8CA4-1DDE9E6311AB}"/>
    <cellStyle name="Normal 4 2 3 3 3 2 2 4" xfId="6021" xr:uid="{C55D5A5B-91BC-4CE0-9A96-017D267FC268}"/>
    <cellStyle name="Normal 4 2 3 3 3 2 3" xfId="1737" xr:uid="{9EF77D28-69F2-4861-A6B6-91B79963DEB7}"/>
    <cellStyle name="Normal 4 2 3 3 3 2 3 2" xfId="4185" xr:uid="{3A3CCFA1-C88D-47D0-A5C3-D8F94494E778}"/>
    <cellStyle name="Normal 4 2 3 3 3 2 3 3" xfId="6633" xr:uid="{DC053DA9-9C20-4F25-8098-722D3BD6A20E}"/>
    <cellStyle name="Normal 4 2 3 3 3 2 4" xfId="2961" xr:uid="{AE0DF486-607F-40C1-BF33-013DE262EB01}"/>
    <cellStyle name="Normal 4 2 3 3 3 2 5" xfId="5409" xr:uid="{B4C96698-4BDF-4EA3-819E-22C3B1E65C1C}"/>
    <cellStyle name="Normal 4 2 3 3 3 3" xfId="819" xr:uid="{19DB1A21-09CB-4C40-88F7-0D1FA6A5807B}"/>
    <cellStyle name="Normal 4 2 3 3 3 3 2" xfId="2043" xr:uid="{0DCA58B1-E1DB-4C05-B71C-E36CC06B3E90}"/>
    <cellStyle name="Normal 4 2 3 3 3 3 2 2" xfId="4491" xr:uid="{8D4B765B-8D00-4EEC-A3AC-4D0A7E03AA36}"/>
    <cellStyle name="Normal 4 2 3 3 3 3 2 3" xfId="6939" xr:uid="{8726BC61-EE02-43FA-AAE2-C539E1FAB1EA}"/>
    <cellStyle name="Normal 4 2 3 3 3 3 3" xfId="3267" xr:uid="{7FAA26CA-E86D-40CD-9C43-486960BBC051}"/>
    <cellStyle name="Normal 4 2 3 3 3 3 4" xfId="5715" xr:uid="{FA5ACDC5-FE3E-402A-AB33-6A04B4E46BB5}"/>
    <cellStyle name="Normal 4 2 3 3 3 4" xfId="1431" xr:uid="{A250A9B9-21A5-49A0-B099-20CD41A14FBE}"/>
    <cellStyle name="Normal 4 2 3 3 3 4 2" xfId="3879" xr:uid="{7112C259-3476-42C2-A284-D13EE9A80D59}"/>
    <cellStyle name="Normal 4 2 3 3 3 4 3" xfId="6327" xr:uid="{ED0434E1-3335-4FCB-AF05-BDD505B3DA81}"/>
    <cellStyle name="Normal 4 2 3 3 3 5" xfId="2655" xr:uid="{89873FC9-9EA1-4AC4-B5D1-C72911FF7D7D}"/>
    <cellStyle name="Normal 4 2 3 3 3 6" xfId="5103" xr:uid="{2315C20D-7AF4-48C2-97DC-540A5840FDE3}"/>
    <cellStyle name="Normal 4 2 3 3 4" xfId="359" xr:uid="{0047C77E-AB63-499B-97E5-813033F09CF6}"/>
    <cellStyle name="Normal 4 2 3 3 4 2" xfId="972" xr:uid="{E9521A4B-A2A1-4CF7-BDCE-8E4BD213939E}"/>
    <cellStyle name="Normal 4 2 3 3 4 2 2" xfId="2196" xr:uid="{FA9AB0FC-8E88-4A83-8884-7DBEFCB24F2C}"/>
    <cellStyle name="Normal 4 2 3 3 4 2 2 2" xfId="4644" xr:uid="{4CEBB8CD-C515-4E73-8F84-7FA97BDF9BCF}"/>
    <cellStyle name="Normal 4 2 3 3 4 2 2 3" xfId="7092" xr:uid="{2DCB60B8-1FCF-4FD5-BAE8-10BD7BA6EF10}"/>
    <cellStyle name="Normal 4 2 3 3 4 2 3" xfId="3420" xr:uid="{AB38BB4D-2166-4451-8232-006F0C7049BA}"/>
    <cellStyle name="Normal 4 2 3 3 4 2 4" xfId="5868" xr:uid="{FD4E63C4-E7E3-46BE-8EF7-D81324401A1D}"/>
    <cellStyle name="Normal 4 2 3 3 4 3" xfId="1584" xr:uid="{98437A6C-D58B-4A48-BE76-5408500904DB}"/>
    <cellStyle name="Normal 4 2 3 3 4 3 2" xfId="4032" xr:uid="{F3F4F2E4-C9FE-40C8-8201-3CBA84559874}"/>
    <cellStyle name="Normal 4 2 3 3 4 3 3" xfId="6480" xr:uid="{878D9DFF-BBDB-419B-BB95-960E1C4B818C}"/>
    <cellStyle name="Normal 4 2 3 3 4 4" xfId="2808" xr:uid="{4792F42E-8472-43F6-9083-D64E2BB46B18}"/>
    <cellStyle name="Normal 4 2 3 3 4 5" xfId="5256" xr:uid="{EF90DBBA-D014-4F67-BC9B-B8B86BD7D291}"/>
    <cellStyle name="Normal 4 2 3 3 5" xfId="666" xr:uid="{C50D236D-76BE-4F0D-B1A2-71ECA9A9179C}"/>
    <cellStyle name="Normal 4 2 3 3 5 2" xfId="1890" xr:uid="{1FF44D77-7B59-4F45-825F-2D8BC5090823}"/>
    <cellStyle name="Normal 4 2 3 3 5 2 2" xfId="4338" xr:uid="{E15D046A-EC44-4EBA-A4AD-16553ECA034F}"/>
    <cellStyle name="Normal 4 2 3 3 5 2 3" xfId="6786" xr:uid="{B7EA8C36-38E8-456E-BB00-2B6D1D9F125E}"/>
    <cellStyle name="Normal 4 2 3 3 5 3" xfId="3114" xr:uid="{EACDB17F-2B5B-4A75-B29A-472732C2FE03}"/>
    <cellStyle name="Normal 4 2 3 3 5 4" xfId="5562" xr:uid="{3147D877-BFD6-4634-A00E-F75C1AB7883A}"/>
    <cellStyle name="Normal 4 2 3 3 6" xfId="1278" xr:uid="{731A381C-E72F-4847-9412-998A8B3A981B}"/>
    <cellStyle name="Normal 4 2 3 3 6 2" xfId="3726" xr:uid="{FADB514A-B9C4-4DB5-B434-A8A8B413EFEE}"/>
    <cellStyle name="Normal 4 2 3 3 6 3" xfId="6174" xr:uid="{4EDE9169-E954-44C1-9F21-41D434B86971}"/>
    <cellStyle name="Normal 4 2 3 3 7" xfId="2502" xr:uid="{4FB71199-D3B2-4DA6-829C-4E3433109153}"/>
    <cellStyle name="Normal 4 2 3 3 8" xfId="4950" xr:uid="{BA234C07-2411-406B-BAD8-3CC3A550D8BA}"/>
    <cellStyle name="Normal 4 2 3 4" xfId="88" xr:uid="{283AFEFE-FD5E-4392-8CDD-D7930FE4F8CD}"/>
    <cellStyle name="Normal 4 2 3 4 2" xfId="241" xr:uid="{28EFBD9A-1332-4626-8E45-51FAEBF16C9A}"/>
    <cellStyle name="Normal 4 2 3 4 2 2" xfId="548" xr:uid="{13EBFC09-362E-41EE-A934-3C79293F892D}"/>
    <cellStyle name="Normal 4 2 3 4 2 2 2" xfId="1161" xr:uid="{F1EA05B4-7DA2-48EB-8455-5ADD9CC00073}"/>
    <cellStyle name="Normal 4 2 3 4 2 2 2 2" xfId="2385" xr:uid="{F6BF42EB-91B4-41A7-AFE7-5B7FC7749FEE}"/>
    <cellStyle name="Normal 4 2 3 4 2 2 2 2 2" xfId="4833" xr:uid="{F6D0B351-BB31-462F-8571-A83A5E1A53F3}"/>
    <cellStyle name="Normal 4 2 3 4 2 2 2 2 3" xfId="7281" xr:uid="{ABF42A03-DA1D-454A-BBE6-282CF1DC33DC}"/>
    <cellStyle name="Normal 4 2 3 4 2 2 2 3" xfId="3609" xr:uid="{62C2ED95-62C5-44A8-932C-FE7EBCCDDF92}"/>
    <cellStyle name="Normal 4 2 3 4 2 2 2 4" xfId="6057" xr:uid="{E6F294D8-1878-4071-A924-DD196FCEA848}"/>
    <cellStyle name="Normal 4 2 3 4 2 2 3" xfId="1773" xr:uid="{EFB8C410-18F2-41F7-A0D4-9CF7C1564E52}"/>
    <cellStyle name="Normal 4 2 3 4 2 2 3 2" xfId="4221" xr:uid="{8A169644-E0E7-4F1C-BF5E-D3F80006D6FC}"/>
    <cellStyle name="Normal 4 2 3 4 2 2 3 3" xfId="6669" xr:uid="{5E63B0BE-C283-472E-BA6F-8E5A2EE0B448}"/>
    <cellStyle name="Normal 4 2 3 4 2 2 4" xfId="2997" xr:uid="{12DC1661-8F8B-4430-8A79-E2EE37105D52}"/>
    <cellStyle name="Normal 4 2 3 4 2 2 5" xfId="5445" xr:uid="{364C6A05-6A34-4325-BA1F-4DF791C093A9}"/>
    <cellStyle name="Normal 4 2 3 4 2 3" xfId="855" xr:uid="{41C3A140-4911-486B-9D92-320B10151623}"/>
    <cellStyle name="Normal 4 2 3 4 2 3 2" xfId="2079" xr:uid="{83A989A9-B8E8-44F4-AA7A-6B092E18DA3B}"/>
    <cellStyle name="Normal 4 2 3 4 2 3 2 2" xfId="4527" xr:uid="{BA8156D2-A2CA-491B-ABCE-C128907E5104}"/>
    <cellStyle name="Normal 4 2 3 4 2 3 2 3" xfId="6975" xr:uid="{4897A699-423B-4983-9B68-EE5EB9B91240}"/>
    <cellStyle name="Normal 4 2 3 4 2 3 3" xfId="3303" xr:uid="{315378F6-4B32-4F1B-9330-B492310DE61F}"/>
    <cellStyle name="Normal 4 2 3 4 2 3 4" xfId="5751" xr:uid="{D124C21F-A6E2-4183-AA27-698BBC095E50}"/>
    <cellStyle name="Normal 4 2 3 4 2 4" xfId="1467" xr:uid="{7A683893-7DB2-40CB-8C90-466B650E54BB}"/>
    <cellStyle name="Normal 4 2 3 4 2 4 2" xfId="3915" xr:uid="{B2A5D033-1C20-413D-B660-2D8F8804E534}"/>
    <cellStyle name="Normal 4 2 3 4 2 4 3" xfId="6363" xr:uid="{DE38A1E2-D9B5-4ABA-864F-3BF31D458D16}"/>
    <cellStyle name="Normal 4 2 3 4 2 5" xfId="2691" xr:uid="{553D6689-943F-4661-89F2-8AA6DC24248B}"/>
    <cellStyle name="Normal 4 2 3 4 2 6" xfId="5139" xr:uid="{D2DA2935-ECBB-49D2-B05B-3788330EA2C6}"/>
    <cellStyle name="Normal 4 2 3 4 3" xfId="395" xr:uid="{B8814A41-E05F-4A0C-862C-519084EB26C7}"/>
    <cellStyle name="Normal 4 2 3 4 3 2" xfId="1008" xr:uid="{F9EE8E7E-4FE5-4527-91C5-FEADED2283CA}"/>
    <cellStyle name="Normal 4 2 3 4 3 2 2" xfId="2232" xr:uid="{EA05E8E4-E170-432F-8F7B-537B4927A8D2}"/>
    <cellStyle name="Normal 4 2 3 4 3 2 2 2" xfId="4680" xr:uid="{8A11295E-D9DA-479D-B8B6-CDD738B48692}"/>
    <cellStyle name="Normal 4 2 3 4 3 2 2 3" xfId="7128" xr:uid="{6568D80B-BAA4-4F6B-90C7-3D4590BDC3B9}"/>
    <cellStyle name="Normal 4 2 3 4 3 2 3" xfId="3456" xr:uid="{F306AC31-7446-4119-AB45-81930FC65AFC}"/>
    <cellStyle name="Normal 4 2 3 4 3 2 4" xfId="5904" xr:uid="{4B7CD196-D5BF-4440-9B87-73A51E301159}"/>
    <cellStyle name="Normal 4 2 3 4 3 3" xfId="1620" xr:uid="{0A506F9F-00A1-4B73-A788-192A6A8354C2}"/>
    <cellStyle name="Normal 4 2 3 4 3 3 2" xfId="4068" xr:uid="{4949FC61-D5C3-4957-A138-4DECAF885266}"/>
    <cellStyle name="Normal 4 2 3 4 3 3 3" xfId="6516" xr:uid="{7319D069-FF82-4EA8-A5BA-799062522C9C}"/>
    <cellStyle name="Normal 4 2 3 4 3 4" xfId="2844" xr:uid="{6A54F6AB-5268-4464-806B-91F5C678E0B5}"/>
    <cellStyle name="Normal 4 2 3 4 3 5" xfId="5292" xr:uid="{71D3ABB7-8069-4398-86DF-7A7332CD9299}"/>
    <cellStyle name="Normal 4 2 3 4 4" xfId="702" xr:uid="{8689AB33-DF75-4551-98F9-9FC956320752}"/>
    <cellStyle name="Normal 4 2 3 4 4 2" xfId="1926" xr:uid="{15FDFEB9-D321-4E62-B464-3ED7713A50C6}"/>
    <cellStyle name="Normal 4 2 3 4 4 2 2" xfId="4374" xr:uid="{607B5C88-EF30-47C0-9498-6F282866306E}"/>
    <cellStyle name="Normal 4 2 3 4 4 2 3" xfId="6822" xr:uid="{A9AE50F4-0297-41DB-9374-81D27530A4B7}"/>
    <cellStyle name="Normal 4 2 3 4 4 3" xfId="3150" xr:uid="{EBE80EE3-0597-432E-97D0-E65E6DCF0A4C}"/>
    <cellStyle name="Normal 4 2 3 4 4 4" xfId="5598" xr:uid="{1F08E749-9BD2-4832-837C-A9D6C370E1F2}"/>
    <cellStyle name="Normal 4 2 3 4 5" xfId="1314" xr:uid="{640349E0-A3DB-44B5-B2A5-6A0ED750A3D5}"/>
    <cellStyle name="Normal 4 2 3 4 5 2" xfId="3762" xr:uid="{4FF6605C-2267-444F-85D6-68ED117EB24E}"/>
    <cellStyle name="Normal 4 2 3 4 5 3" xfId="6210" xr:uid="{34A2D41D-D9D2-4574-BB2A-D7C4236E6607}"/>
    <cellStyle name="Normal 4 2 3 4 6" xfId="2538" xr:uid="{4C2196C5-EC03-4C55-9F8A-DD6BCC712CD8}"/>
    <cellStyle name="Normal 4 2 3 4 7" xfId="4986" xr:uid="{B3933170-5C37-4248-B2A1-74B7D0708341}"/>
    <cellStyle name="Normal 4 2 3 5" xfId="100" xr:uid="{878173DB-BEB6-477B-9BA9-CD884FFB2D0F}"/>
    <cellStyle name="Normal 4 2 3 5 2" xfId="253" xr:uid="{BCAB6E36-907F-4C8D-BE82-CB036EEA96E8}"/>
    <cellStyle name="Normal 4 2 3 5 2 2" xfId="560" xr:uid="{9722988C-A832-40E5-8200-CB6BA22630F6}"/>
    <cellStyle name="Normal 4 2 3 5 2 2 2" xfId="1173" xr:uid="{796D3992-4470-4C06-AEC2-E28D3305A8D6}"/>
    <cellStyle name="Normal 4 2 3 5 2 2 2 2" xfId="2397" xr:uid="{0687B411-5921-40CD-B1D2-62DCB587D714}"/>
    <cellStyle name="Normal 4 2 3 5 2 2 2 2 2" xfId="4845" xr:uid="{9C4F7CCE-0BD5-41D0-9C57-F96C5974B624}"/>
    <cellStyle name="Normal 4 2 3 5 2 2 2 2 3" xfId="7293" xr:uid="{BC3D9C3B-B25F-4228-AD54-EB34E64F59D3}"/>
    <cellStyle name="Normal 4 2 3 5 2 2 2 3" xfId="3621" xr:uid="{9938372C-2D03-46B8-8E74-487198B0DE93}"/>
    <cellStyle name="Normal 4 2 3 5 2 2 2 4" xfId="6069" xr:uid="{029BF63E-AE19-4520-8D8F-2F49CF6806E2}"/>
    <cellStyle name="Normal 4 2 3 5 2 2 3" xfId="1785" xr:uid="{F5668379-A961-40E2-A711-7055A90E995E}"/>
    <cellStyle name="Normal 4 2 3 5 2 2 3 2" xfId="4233" xr:uid="{10F900CA-DB48-4C08-99D2-6AEC1D6FBFA1}"/>
    <cellStyle name="Normal 4 2 3 5 2 2 3 3" xfId="6681" xr:uid="{199CDB5D-5A77-4722-83E6-A2488232572E}"/>
    <cellStyle name="Normal 4 2 3 5 2 2 4" xfId="3009" xr:uid="{9A1AC71C-8794-4363-9205-FD652DF481B2}"/>
    <cellStyle name="Normal 4 2 3 5 2 2 5" xfId="5457" xr:uid="{FEDCBED8-0610-4E9C-B3A9-7A5BC915924F}"/>
    <cellStyle name="Normal 4 2 3 5 2 3" xfId="867" xr:uid="{01EA9302-5E88-49BA-864D-1096D173E37B}"/>
    <cellStyle name="Normal 4 2 3 5 2 3 2" xfId="2091" xr:uid="{4874CB7F-C0D3-43A9-971B-4F7420E301A3}"/>
    <cellStyle name="Normal 4 2 3 5 2 3 2 2" xfId="4539" xr:uid="{3B35E477-4D53-4D1A-A1F8-1AE6E6C436D1}"/>
    <cellStyle name="Normal 4 2 3 5 2 3 2 3" xfId="6987" xr:uid="{181AF355-316A-4F28-ACC4-04996A4437A0}"/>
    <cellStyle name="Normal 4 2 3 5 2 3 3" xfId="3315" xr:uid="{B8E58B0C-F210-436E-9479-C61687330C1E}"/>
    <cellStyle name="Normal 4 2 3 5 2 3 4" xfId="5763" xr:uid="{C9934946-F2BB-49A1-B520-A05FC34F48F8}"/>
    <cellStyle name="Normal 4 2 3 5 2 4" xfId="1479" xr:uid="{D7889708-922E-4E3E-8EC8-C3D6F0F2DFAB}"/>
    <cellStyle name="Normal 4 2 3 5 2 4 2" xfId="3927" xr:uid="{3BA22588-0340-49CA-8864-EE3767EE4D3E}"/>
    <cellStyle name="Normal 4 2 3 5 2 4 3" xfId="6375" xr:uid="{F6734654-5AA3-45D8-BA57-AB78CE8BB48A}"/>
    <cellStyle name="Normal 4 2 3 5 2 5" xfId="2703" xr:uid="{26FB0097-1632-4E03-AFB8-D798027BEDB4}"/>
    <cellStyle name="Normal 4 2 3 5 2 6" xfId="5151" xr:uid="{3723A240-AB1F-4A8C-BA1B-F7F236ADEA54}"/>
    <cellStyle name="Normal 4 2 3 5 3" xfId="407" xr:uid="{7E2BA7C2-E796-43B2-BD1D-34D15F954B09}"/>
    <cellStyle name="Normal 4 2 3 5 3 2" xfId="1020" xr:uid="{CD8BA346-C993-4E8B-B8FC-D7CD66354338}"/>
    <cellStyle name="Normal 4 2 3 5 3 2 2" xfId="2244" xr:uid="{B6DF8449-D000-4DA6-B450-187184D3DF54}"/>
    <cellStyle name="Normal 4 2 3 5 3 2 2 2" xfId="4692" xr:uid="{0C1D79D6-6F61-4EA2-B166-4CCCB0ACDEFF}"/>
    <cellStyle name="Normal 4 2 3 5 3 2 2 3" xfId="7140" xr:uid="{26C767DC-28DB-4330-AA20-1010CFDCC39F}"/>
    <cellStyle name="Normal 4 2 3 5 3 2 3" xfId="3468" xr:uid="{1B4A79C7-1D4E-4B11-A934-E5AE87D04D82}"/>
    <cellStyle name="Normal 4 2 3 5 3 2 4" xfId="5916" xr:uid="{490B3E82-F648-4384-883F-0221BDC467E3}"/>
    <cellStyle name="Normal 4 2 3 5 3 3" xfId="1632" xr:uid="{131991FB-D452-4D29-8A4E-987611C6CA87}"/>
    <cellStyle name="Normal 4 2 3 5 3 3 2" xfId="4080" xr:uid="{FE7114AF-5EB6-49A5-8F2A-2FA291BAA88B}"/>
    <cellStyle name="Normal 4 2 3 5 3 3 3" xfId="6528" xr:uid="{EFF6DA07-7DAC-4542-B3D8-0608FA086EEA}"/>
    <cellStyle name="Normal 4 2 3 5 3 4" xfId="2856" xr:uid="{BE4D0120-B6D0-4931-8433-EBB78034DE8D}"/>
    <cellStyle name="Normal 4 2 3 5 3 5" xfId="5304" xr:uid="{3FF6DFA5-B3E0-4FE2-A966-99E55BD269B4}"/>
    <cellStyle name="Normal 4 2 3 5 4" xfId="714" xr:uid="{3E47DDEF-D0CD-44A0-A52D-462385DEEAAB}"/>
    <cellStyle name="Normal 4 2 3 5 4 2" xfId="1938" xr:uid="{4F023F35-A925-4152-871A-5FDDD9672910}"/>
    <cellStyle name="Normal 4 2 3 5 4 2 2" xfId="4386" xr:uid="{131EEF7D-7744-41B8-B67D-5399037006BF}"/>
    <cellStyle name="Normal 4 2 3 5 4 2 3" xfId="6834" xr:uid="{3E10EDA4-2566-4AB2-B424-364B5A0E3523}"/>
    <cellStyle name="Normal 4 2 3 5 4 3" xfId="3162" xr:uid="{FD85A4AE-FF1F-493F-9FA0-EE677002C791}"/>
    <cellStyle name="Normal 4 2 3 5 4 4" xfId="5610" xr:uid="{FF0025C4-E337-499F-A9BF-1874BECBF226}"/>
    <cellStyle name="Normal 4 2 3 5 5" xfId="1326" xr:uid="{21314FB9-B99B-47C2-8635-FAD9FBD7B348}"/>
    <cellStyle name="Normal 4 2 3 5 5 2" xfId="3774" xr:uid="{C78F452D-C31D-469F-B43F-961DCC06BB06}"/>
    <cellStyle name="Normal 4 2 3 5 5 3" xfId="6222" xr:uid="{211C4951-5808-49C4-ADD6-9718EF611CF4}"/>
    <cellStyle name="Normal 4 2 3 5 6" xfId="2550" xr:uid="{22976EAB-0C62-4921-A404-E7AD51359627}"/>
    <cellStyle name="Normal 4 2 3 5 7" xfId="4998" xr:uid="{8ECDE412-8A7F-4218-BEDA-A42A833AEAE1}"/>
    <cellStyle name="Normal 4 2 3 6" xfId="172" xr:uid="{697BFA55-10BE-4D23-BBF8-939C8750477D}"/>
    <cellStyle name="Normal 4 2 3 6 2" xfId="479" xr:uid="{ED96C9A7-EC6D-472C-A747-E001070334A8}"/>
    <cellStyle name="Normal 4 2 3 6 2 2" xfId="1092" xr:uid="{1CFF95D6-8C4E-4968-BA7E-D38F8AE60957}"/>
    <cellStyle name="Normal 4 2 3 6 2 2 2" xfId="2316" xr:uid="{1AE6E87B-91F2-4D94-B96A-F08CF178509D}"/>
    <cellStyle name="Normal 4 2 3 6 2 2 2 2" xfId="4764" xr:uid="{3E210A74-732A-4E29-84A5-ED0DA840DC08}"/>
    <cellStyle name="Normal 4 2 3 6 2 2 2 3" xfId="7212" xr:uid="{8B57D9A3-1FEA-4E5D-B23A-91108C7D2F4F}"/>
    <cellStyle name="Normal 4 2 3 6 2 2 3" xfId="3540" xr:uid="{48EC92C8-B160-4197-8F1F-FD08F2E6B0B7}"/>
    <cellStyle name="Normal 4 2 3 6 2 2 4" xfId="5988" xr:uid="{908884D7-C1BE-429A-A742-8E190A2842B7}"/>
    <cellStyle name="Normal 4 2 3 6 2 3" xfId="1704" xr:uid="{72B587E8-DBC1-4D57-8332-2826D986986C}"/>
    <cellStyle name="Normal 4 2 3 6 2 3 2" xfId="4152" xr:uid="{9749F3F8-4C4C-48C3-B30E-2D838C95B28B}"/>
    <cellStyle name="Normal 4 2 3 6 2 3 3" xfId="6600" xr:uid="{ADC4CD8F-43D3-4B39-8717-8B90FEDA89DD}"/>
    <cellStyle name="Normal 4 2 3 6 2 4" xfId="2928" xr:uid="{43A81281-BC27-44A0-A1F9-904F6ADC37AD}"/>
    <cellStyle name="Normal 4 2 3 6 2 5" xfId="5376" xr:uid="{7F710655-C0AC-4D33-BB19-7FE61A318302}"/>
    <cellStyle name="Normal 4 2 3 6 3" xfId="786" xr:uid="{15209BE1-A513-4F1B-AFE2-B34ACDBABEE1}"/>
    <cellStyle name="Normal 4 2 3 6 3 2" xfId="2010" xr:uid="{094E1B3C-CC89-4AD7-B438-1BF34EE62064}"/>
    <cellStyle name="Normal 4 2 3 6 3 2 2" xfId="4458" xr:uid="{BA0E5876-959B-4D94-8635-E3086667E434}"/>
    <cellStyle name="Normal 4 2 3 6 3 2 3" xfId="6906" xr:uid="{6444D345-6BE6-4E1E-8A21-4B945D463031}"/>
    <cellStyle name="Normal 4 2 3 6 3 3" xfId="3234" xr:uid="{04B0A97D-7EF0-4E9B-B48C-0DCC32815D5D}"/>
    <cellStyle name="Normal 4 2 3 6 3 4" xfId="5682" xr:uid="{168C630B-64B4-498B-9B54-445EB0116415}"/>
    <cellStyle name="Normal 4 2 3 6 4" xfId="1398" xr:uid="{4736A8CF-2522-4CC5-B36C-EEA0967D359D}"/>
    <cellStyle name="Normal 4 2 3 6 4 2" xfId="3846" xr:uid="{090E4F93-6529-4251-8BD1-5234BC854C1D}"/>
    <cellStyle name="Normal 4 2 3 6 4 3" xfId="6294" xr:uid="{391F11F1-1E77-478D-9E11-EACFF7CDF1CF}"/>
    <cellStyle name="Normal 4 2 3 6 5" xfId="2622" xr:uid="{59C217B7-A249-4F08-A11F-266177B4BC91}"/>
    <cellStyle name="Normal 4 2 3 6 6" xfId="5070" xr:uid="{56BD2862-8563-4CDF-9246-0146260B82D9}"/>
    <cellStyle name="Normal 4 2 3 7" xfId="326" xr:uid="{6B75EAD8-84A8-4FFC-AB36-A3561A4945DA}"/>
    <cellStyle name="Normal 4 2 3 7 2" xfId="939" xr:uid="{153276D1-C700-4601-A00D-ABD7A52BE1A1}"/>
    <cellStyle name="Normal 4 2 3 7 2 2" xfId="2163" xr:uid="{41249169-8299-4D34-A10C-F2F375B85D04}"/>
    <cellStyle name="Normal 4 2 3 7 2 2 2" xfId="4611" xr:uid="{706C888B-7AA4-45DD-95B4-547ABC51F18D}"/>
    <cellStyle name="Normal 4 2 3 7 2 2 3" xfId="7059" xr:uid="{2FE92956-D1DF-4718-BC52-E0682C038217}"/>
    <cellStyle name="Normal 4 2 3 7 2 3" xfId="3387" xr:uid="{5703CCF2-12A7-4B01-967B-9596DC881FC7}"/>
    <cellStyle name="Normal 4 2 3 7 2 4" xfId="5835" xr:uid="{65CFAE3D-8E50-418B-AC25-11BF31904E64}"/>
    <cellStyle name="Normal 4 2 3 7 3" xfId="1551" xr:uid="{37711149-258C-42AF-A9FE-94708E26B223}"/>
    <cellStyle name="Normal 4 2 3 7 3 2" xfId="3999" xr:uid="{BE98D9B7-A749-4EFC-9CA8-C5D910266837}"/>
    <cellStyle name="Normal 4 2 3 7 3 3" xfId="6447" xr:uid="{9B90AE7D-9464-41D2-B042-989F35179EE8}"/>
    <cellStyle name="Normal 4 2 3 7 4" xfId="2775" xr:uid="{DAEBC69F-6935-4588-948F-42903E2ABAFB}"/>
    <cellStyle name="Normal 4 2 3 7 5" xfId="5223" xr:uid="{E25EFD35-FA81-42E3-81A6-AF5053E457DC}"/>
    <cellStyle name="Normal 4 2 3 8" xfId="633" xr:uid="{FE18D7CE-928B-4DF9-9AB9-B7FDB4F91F5E}"/>
    <cellStyle name="Normal 4 2 3 8 2" xfId="1857" xr:uid="{B8474C07-9C64-4D67-956F-C1D4171E2E5F}"/>
    <cellStyle name="Normal 4 2 3 8 2 2" xfId="4305" xr:uid="{24603AB4-C3FB-484A-B944-D48F790748EB}"/>
    <cellStyle name="Normal 4 2 3 8 2 3" xfId="6753" xr:uid="{BB48A899-9149-4909-9528-6F20CEC8838C}"/>
    <cellStyle name="Normal 4 2 3 8 3" xfId="3081" xr:uid="{CAAFF9D7-1B76-459B-8B74-FD3B7B913433}"/>
    <cellStyle name="Normal 4 2 3 8 4" xfId="5529" xr:uid="{D932ED78-2E29-452C-986F-045BE78D5C63}"/>
    <cellStyle name="Normal 4 2 3 9" xfId="1245" xr:uid="{98E03FEE-88CC-4D89-9B25-DC75761D1B14}"/>
    <cellStyle name="Normal 4 2 3 9 2" xfId="3693" xr:uid="{4322C944-823B-499A-9F24-4E5A337394BA}"/>
    <cellStyle name="Normal 4 2 3 9 2 2" xfId="7359" xr:uid="{6A7B0806-6E09-4313-9A3E-B46EAC97ECAD}"/>
    <cellStyle name="Normal 4 2 3 9 3" xfId="6141" xr:uid="{A3A5907E-8EA4-4A6C-BE41-F9D00A26E92B}"/>
    <cellStyle name="Normal 4 2 4" xfId="15" xr:uid="{E76B6922-B1D1-4E1E-82CD-91DEDF54CAA0}"/>
    <cellStyle name="Normal 4 2 4 10" xfId="4914" xr:uid="{A02CE104-FC7E-4941-9A1D-369BBED31F65}"/>
    <cellStyle name="Normal 4 2 4 2" xfId="33" xr:uid="{5522F6F8-9A34-4F74-BC17-3AC7BF81FC77}"/>
    <cellStyle name="Normal 4 2 4 2 2" xfId="70" xr:uid="{1BA77F31-C59C-4FEB-8066-3151558D7C4E}"/>
    <cellStyle name="Normal 4 2 4 2 2 2" xfId="151" xr:uid="{23381A79-A1FE-40F0-B1F9-685294F3D3FC}"/>
    <cellStyle name="Normal 4 2 4 2 2 2 2" xfId="304" xr:uid="{7634B801-6E5B-4D10-979E-026A64A3809D}"/>
    <cellStyle name="Normal 4 2 4 2 2 2 2 2" xfId="611" xr:uid="{FA6EBC0D-BDF0-4F81-A432-4232819D0D7A}"/>
    <cellStyle name="Normal 4 2 4 2 2 2 2 2 2" xfId="1224" xr:uid="{D75EA395-CDAE-48D5-A145-FA2BDD436FB0}"/>
    <cellStyle name="Normal 4 2 4 2 2 2 2 2 2 2" xfId="2448" xr:uid="{D0001CE5-FA4A-4124-A0F8-123D0CBE394D}"/>
    <cellStyle name="Normal 4 2 4 2 2 2 2 2 2 2 2" xfId="4896" xr:uid="{8560FFD6-C6A5-44B1-A6B0-ABDDF5F94CA4}"/>
    <cellStyle name="Normal 4 2 4 2 2 2 2 2 2 2 3" xfId="7344" xr:uid="{6DB21A9C-B8A8-4DC1-9553-5B2CA0AFC0E8}"/>
    <cellStyle name="Normal 4 2 4 2 2 2 2 2 2 3" xfId="3672" xr:uid="{D9A15DF5-B169-4C21-9BE7-7F3E9C8B58D5}"/>
    <cellStyle name="Normal 4 2 4 2 2 2 2 2 2 4" xfId="6120" xr:uid="{A590D983-FCD8-4D15-8524-179CB06D97C7}"/>
    <cellStyle name="Normal 4 2 4 2 2 2 2 2 3" xfId="1836" xr:uid="{60BB7C34-279D-492E-A8D8-74F41B2E03BE}"/>
    <cellStyle name="Normal 4 2 4 2 2 2 2 2 3 2" xfId="4284" xr:uid="{947932E1-20C6-4489-9F79-0E27DB7869DC}"/>
    <cellStyle name="Normal 4 2 4 2 2 2 2 2 3 3" xfId="6732" xr:uid="{7D904E93-4CC0-4B0F-97CD-EFCE7965D706}"/>
    <cellStyle name="Normal 4 2 4 2 2 2 2 2 4" xfId="3060" xr:uid="{1565126F-E480-4D0B-BD88-C4D839855CB1}"/>
    <cellStyle name="Normal 4 2 4 2 2 2 2 2 5" xfId="5508" xr:uid="{ED66CB4F-0767-45CA-8CEF-54D6CEA41A3C}"/>
    <cellStyle name="Normal 4 2 4 2 2 2 2 3" xfId="918" xr:uid="{998C2D08-8644-493E-889D-2AF3091C8CEF}"/>
    <cellStyle name="Normal 4 2 4 2 2 2 2 3 2" xfId="2142" xr:uid="{9FCC4660-66DD-472F-8575-731C73BEB454}"/>
    <cellStyle name="Normal 4 2 4 2 2 2 2 3 2 2" xfId="4590" xr:uid="{050E053F-BD40-4445-AEF9-0825E845CA33}"/>
    <cellStyle name="Normal 4 2 4 2 2 2 2 3 2 3" xfId="7038" xr:uid="{B71A71DE-34EB-43D4-8DC6-DBD621C44550}"/>
    <cellStyle name="Normal 4 2 4 2 2 2 2 3 3" xfId="3366" xr:uid="{C39A2B53-D9C3-4934-9996-58551EBBB76A}"/>
    <cellStyle name="Normal 4 2 4 2 2 2 2 3 4" xfId="5814" xr:uid="{CEC3C1F0-5D69-4DA2-AA97-1747FE5448BD}"/>
    <cellStyle name="Normal 4 2 4 2 2 2 2 4" xfId="1530" xr:uid="{283B308E-D059-4EC3-A1C0-0D1A82297940}"/>
    <cellStyle name="Normal 4 2 4 2 2 2 2 4 2" xfId="3978" xr:uid="{18740BD1-B397-4898-9626-83818840341F}"/>
    <cellStyle name="Normal 4 2 4 2 2 2 2 4 3" xfId="6426" xr:uid="{FEB5B4E8-9A7F-44B9-B0D4-7CC323D4A6D2}"/>
    <cellStyle name="Normal 4 2 4 2 2 2 2 5" xfId="2754" xr:uid="{D92B6475-CF28-4314-88DC-547EB3EF9073}"/>
    <cellStyle name="Normal 4 2 4 2 2 2 2 6" xfId="5202" xr:uid="{74F93A4E-F041-44CC-989A-2B8FB0792277}"/>
    <cellStyle name="Normal 4 2 4 2 2 2 3" xfId="458" xr:uid="{0E7A6B55-32B7-415E-8F6B-1EA702C815B1}"/>
    <cellStyle name="Normal 4 2 4 2 2 2 3 2" xfId="1071" xr:uid="{9E3EE343-1458-4E5B-9AEB-598614DD8A0B}"/>
    <cellStyle name="Normal 4 2 4 2 2 2 3 2 2" xfId="2295" xr:uid="{2C723C29-B4EA-4622-9646-D7B7782BB7F6}"/>
    <cellStyle name="Normal 4 2 4 2 2 2 3 2 2 2" xfId="4743" xr:uid="{29C87CC2-36EA-417E-B300-61D61ACF5154}"/>
    <cellStyle name="Normal 4 2 4 2 2 2 3 2 2 3" xfId="7191" xr:uid="{57D3B3FC-1FF5-4F13-A382-8425A111E453}"/>
    <cellStyle name="Normal 4 2 4 2 2 2 3 2 3" xfId="3519" xr:uid="{3DEF660A-BB5D-49BA-BB05-30FCF6B691F5}"/>
    <cellStyle name="Normal 4 2 4 2 2 2 3 2 4" xfId="5967" xr:uid="{855528DC-9272-418C-80AB-D6270CFF1934}"/>
    <cellStyle name="Normal 4 2 4 2 2 2 3 3" xfId="1683" xr:uid="{C3787530-B20B-47FA-A4DB-7FE6FC6B885C}"/>
    <cellStyle name="Normal 4 2 4 2 2 2 3 3 2" xfId="4131" xr:uid="{77EDCD43-2F96-419E-9FC0-E1CD54ADF411}"/>
    <cellStyle name="Normal 4 2 4 2 2 2 3 3 3" xfId="6579" xr:uid="{7C154C7F-1373-4E55-B680-DAFE7DE77A77}"/>
    <cellStyle name="Normal 4 2 4 2 2 2 3 4" xfId="2907" xr:uid="{BA85FA61-4164-432D-8551-31F46414FF29}"/>
    <cellStyle name="Normal 4 2 4 2 2 2 3 5" xfId="5355" xr:uid="{F36A8E95-049C-4FFD-B5EE-D1716226C771}"/>
    <cellStyle name="Normal 4 2 4 2 2 2 4" xfId="765" xr:uid="{2968D7CD-706C-4C14-A288-752C28EF7245}"/>
    <cellStyle name="Normal 4 2 4 2 2 2 4 2" xfId="1989" xr:uid="{83EBA64D-2B8F-49D1-99AE-428CB0569346}"/>
    <cellStyle name="Normal 4 2 4 2 2 2 4 2 2" xfId="4437" xr:uid="{1AED6618-A212-4B9B-86D8-8C5930D2DAB6}"/>
    <cellStyle name="Normal 4 2 4 2 2 2 4 2 3" xfId="6885" xr:uid="{A8F10152-F40C-4F3A-BB17-950E26A32E2D}"/>
    <cellStyle name="Normal 4 2 4 2 2 2 4 3" xfId="3213" xr:uid="{458F3DED-794F-42B7-89FB-DFC0E916C429}"/>
    <cellStyle name="Normal 4 2 4 2 2 2 4 4" xfId="5661" xr:uid="{13F85863-AEDD-44B8-B4DD-8E50132C2C35}"/>
    <cellStyle name="Normal 4 2 4 2 2 2 5" xfId="1377" xr:uid="{86A7343A-3EAA-452B-9728-54DC6335C35C}"/>
    <cellStyle name="Normal 4 2 4 2 2 2 5 2" xfId="3825" xr:uid="{3B16C052-264C-4220-AED3-1BF5CC59FF8A}"/>
    <cellStyle name="Normal 4 2 4 2 2 2 5 3" xfId="6273" xr:uid="{A130A248-F38B-4941-A0A9-3B3C50356DD4}"/>
    <cellStyle name="Normal 4 2 4 2 2 2 6" xfId="2601" xr:uid="{03920AD7-CF72-4C18-9E9B-7BCE9C3B5CE3}"/>
    <cellStyle name="Normal 4 2 4 2 2 2 7" xfId="5049" xr:uid="{E8F8DC95-06A8-4803-9C5C-9E543CFBAEFC}"/>
    <cellStyle name="Normal 4 2 4 2 2 3" xfId="223" xr:uid="{9555D5A0-9E93-422A-9E5D-16747FF9DF3F}"/>
    <cellStyle name="Normal 4 2 4 2 2 3 2" xfId="530" xr:uid="{E8C325B1-5E5E-4B89-9436-EF09E3ABD5FD}"/>
    <cellStyle name="Normal 4 2 4 2 2 3 2 2" xfId="1143" xr:uid="{17758668-7880-4A90-8398-0A1212ACA923}"/>
    <cellStyle name="Normal 4 2 4 2 2 3 2 2 2" xfId="2367" xr:uid="{9F07C557-2106-4E82-92CF-8AD39297AF73}"/>
    <cellStyle name="Normal 4 2 4 2 2 3 2 2 2 2" xfId="4815" xr:uid="{C1742903-F381-441E-85A9-33C28E23FF6C}"/>
    <cellStyle name="Normal 4 2 4 2 2 3 2 2 2 3" xfId="7263" xr:uid="{8DE5B025-42C5-427A-AB14-5391F5B1B889}"/>
    <cellStyle name="Normal 4 2 4 2 2 3 2 2 3" xfId="3591" xr:uid="{104F7F2A-A910-4929-BB49-DD161EA3ABF9}"/>
    <cellStyle name="Normal 4 2 4 2 2 3 2 2 4" xfId="6039" xr:uid="{E3069335-14FE-4C2B-937F-4284B5F8D27E}"/>
    <cellStyle name="Normal 4 2 4 2 2 3 2 3" xfId="1755" xr:uid="{DC8F0F15-864F-4634-8C87-8F215E2ACFB5}"/>
    <cellStyle name="Normal 4 2 4 2 2 3 2 3 2" xfId="4203" xr:uid="{99D04B23-3084-43E2-98EA-D8216E7B229B}"/>
    <cellStyle name="Normal 4 2 4 2 2 3 2 3 3" xfId="6651" xr:uid="{397A5A1F-DC29-4401-8836-4385C02AF7F5}"/>
    <cellStyle name="Normal 4 2 4 2 2 3 2 4" xfId="2979" xr:uid="{1E43C733-84D9-4FC5-A578-7F3AAD83537F}"/>
    <cellStyle name="Normal 4 2 4 2 2 3 2 5" xfId="5427" xr:uid="{C2726FA3-3B70-44F9-B2BD-BD7751672FCD}"/>
    <cellStyle name="Normal 4 2 4 2 2 3 3" xfId="837" xr:uid="{67CDC85A-893B-4B3F-B1F5-34553F26938E}"/>
    <cellStyle name="Normal 4 2 4 2 2 3 3 2" xfId="2061" xr:uid="{BD49F2D7-98A2-41AD-853F-4EA9BD260D9F}"/>
    <cellStyle name="Normal 4 2 4 2 2 3 3 2 2" xfId="4509" xr:uid="{20F728D8-8B34-4F06-BE77-4C7D398E2650}"/>
    <cellStyle name="Normal 4 2 4 2 2 3 3 2 3" xfId="6957" xr:uid="{CD1A23D7-9824-4A1A-A3CF-A6063102D79C}"/>
    <cellStyle name="Normal 4 2 4 2 2 3 3 3" xfId="3285" xr:uid="{D9CBC875-0AEA-45B7-8A24-35AD7E6C8044}"/>
    <cellStyle name="Normal 4 2 4 2 2 3 3 4" xfId="5733" xr:uid="{665F597E-EAE4-48DB-8C51-F336EE421D1B}"/>
    <cellStyle name="Normal 4 2 4 2 2 3 4" xfId="1449" xr:uid="{ED95D846-832F-4F28-958C-3393DF467FC3}"/>
    <cellStyle name="Normal 4 2 4 2 2 3 4 2" xfId="3897" xr:uid="{A02E6C6E-419F-434E-B407-F1514D228204}"/>
    <cellStyle name="Normal 4 2 4 2 2 3 4 3" xfId="6345" xr:uid="{5ED545A1-E869-43A5-A35D-37A33D89B811}"/>
    <cellStyle name="Normal 4 2 4 2 2 3 5" xfId="2673" xr:uid="{75AE0C4A-897A-4E6A-BDA0-98ABEE4ADD80}"/>
    <cellStyle name="Normal 4 2 4 2 2 3 6" xfId="5121" xr:uid="{E4A8B3D0-74DE-4A60-85A2-E5785554F1ED}"/>
    <cellStyle name="Normal 4 2 4 2 2 4" xfId="377" xr:uid="{88EC867A-37BE-4287-B665-47E92DF835A7}"/>
    <cellStyle name="Normal 4 2 4 2 2 4 2" xfId="990" xr:uid="{A5274965-2B75-45E9-B8D1-878215739243}"/>
    <cellStyle name="Normal 4 2 4 2 2 4 2 2" xfId="2214" xr:uid="{1911E4EF-440A-4FAE-8A52-4B0D1B4CFF2E}"/>
    <cellStyle name="Normal 4 2 4 2 2 4 2 2 2" xfId="4662" xr:uid="{874AE5AC-387E-4DA7-86AE-C9CF7BC442F2}"/>
    <cellStyle name="Normal 4 2 4 2 2 4 2 2 3" xfId="7110" xr:uid="{9E24F905-29EB-454C-B1B4-35BBBDDA1258}"/>
    <cellStyle name="Normal 4 2 4 2 2 4 2 3" xfId="3438" xr:uid="{3D1792ED-7E41-41AE-8014-8D76F544D195}"/>
    <cellStyle name="Normal 4 2 4 2 2 4 2 4" xfId="5886" xr:uid="{9EBBB1F5-4762-40E8-82A8-8E19E48A7235}"/>
    <cellStyle name="Normal 4 2 4 2 2 4 3" xfId="1602" xr:uid="{FE432044-A588-4536-A19C-53DC637F326F}"/>
    <cellStyle name="Normal 4 2 4 2 2 4 3 2" xfId="4050" xr:uid="{1BEE74D6-663A-43C1-A83D-0DBFD233A7B5}"/>
    <cellStyle name="Normal 4 2 4 2 2 4 3 3" xfId="6498" xr:uid="{4C98C745-AEC2-4557-980C-0FB81B08972F}"/>
    <cellStyle name="Normal 4 2 4 2 2 4 4" xfId="2826" xr:uid="{C345FD6E-1376-4DF7-92BC-C11CC1020EC6}"/>
    <cellStyle name="Normal 4 2 4 2 2 4 5" xfId="5274" xr:uid="{C0F25187-EB82-4AB0-A0B5-B6542E046F2E}"/>
    <cellStyle name="Normal 4 2 4 2 2 5" xfId="684" xr:uid="{78E7BDCB-DBCE-4886-A21C-15D21F695997}"/>
    <cellStyle name="Normal 4 2 4 2 2 5 2" xfId="1908" xr:uid="{BD6B8CBD-0489-4873-8F08-46965D5EB5CC}"/>
    <cellStyle name="Normal 4 2 4 2 2 5 2 2" xfId="4356" xr:uid="{265053F8-7365-4665-B798-D55D9E515214}"/>
    <cellStyle name="Normal 4 2 4 2 2 5 2 3" xfId="6804" xr:uid="{3E6D1E41-1362-4145-BFF0-6C4491965AA1}"/>
    <cellStyle name="Normal 4 2 4 2 2 5 3" xfId="3132" xr:uid="{4DC50D9A-7E5D-4AB3-B813-906F0EDFE664}"/>
    <cellStyle name="Normal 4 2 4 2 2 5 4" xfId="5580" xr:uid="{AC21C446-C92D-48AC-9F51-422BDE091189}"/>
    <cellStyle name="Normal 4 2 4 2 2 6" xfId="1296" xr:uid="{55E964BC-2588-486A-ADDB-197DC87D1AB8}"/>
    <cellStyle name="Normal 4 2 4 2 2 6 2" xfId="3744" xr:uid="{314796FC-CD1D-43DC-8039-C5AB2FCB8AC0}"/>
    <cellStyle name="Normal 4 2 4 2 2 6 3" xfId="6192" xr:uid="{5859A3C0-252A-4314-8428-AB4E93D9DD92}"/>
    <cellStyle name="Normal 4 2 4 2 2 7" xfId="2520" xr:uid="{DE177AAD-C4CF-45D6-B082-6A3DCC75A099}"/>
    <cellStyle name="Normal 4 2 4 2 2 8" xfId="4968" xr:uid="{6E385C9E-7FFB-41B8-89F4-A939173AC861}"/>
    <cellStyle name="Normal 4 2 4 2 3" xfId="115" xr:uid="{5817A21F-5358-43F3-AA0F-49C93C6C921A}"/>
    <cellStyle name="Normal 4 2 4 2 3 2" xfId="268" xr:uid="{08B52E73-891F-4EFD-80CE-5F311F525544}"/>
    <cellStyle name="Normal 4 2 4 2 3 2 2" xfId="575" xr:uid="{705FAAC7-03C8-4B53-BD61-98B9109C6E9C}"/>
    <cellStyle name="Normal 4 2 4 2 3 2 2 2" xfId="1188" xr:uid="{6095642E-8CD5-4384-9385-5FC4FC1618CF}"/>
    <cellStyle name="Normal 4 2 4 2 3 2 2 2 2" xfId="2412" xr:uid="{F567326A-EEE8-451F-A9A1-B7939C5C0ECA}"/>
    <cellStyle name="Normal 4 2 4 2 3 2 2 2 2 2" xfId="4860" xr:uid="{69CE24DD-5DB3-4D03-B559-3220BBBEBB0B}"/>
    <cellStyle name="Normal 4 2 4 2 3 2 2 2 2 3" xfId="7308" xr:uid="{A087AF2F-8DB2-4570-ACFE-164749EE1127}"/>
    <cellStyle name="Normal 4 2 4 2 3 2 2 2 3" xfId="3636" xr:uid="{B6DC7EAA-40E8-4173-AFCB-4A8325AA6523}"/>
    <cellStyle name="Normal 4 2 4 2 3 2 2 2 4" xfId="6084" xr:uid="{CA4CBDD8-A952-4C76-B8C4-847F8AD59D3A}"/>
    <cellStyle name="Normal 4 2 4 2 3 2 2 3" xfId="1800" xr:uid="{6EF1863F-471C-4105-9DA7-9A4399ADBF8D}"/>
    <cellStyle name="Normal 4 2 4 2 3 2 2 3 2" xfId="4248" xr:uid="{29DFBC97-1A3A-4C58-A89C-BEBAAAC6FC78}"/>
    <cellStyle name="Normal 4 2 4 2 3 2 2 3 3" xfId="6696" xr:uid="{22A0EB11-7F58-4A06-839F-9205D06A9782}"/>
    <cellStyle name="Normal 4 2 4 2 3 2 2 4" xfId="3024" xr:uid="{43963E47-3306-4132-AB50-A73AEC78A971}"/>
    <cellStyle name="Normal 4 2 4 2 3 2 2 5" xfId="5472" xr:uid="{04AE3214-D91C-4708-910D-F164CAC9539F}"/>
    <cellStyle name="Normal 4 2 4 2 3 2 3" xfId="882" xr:uid="{5B7089A3-8050-41C5-AFEB-F783BD146618}"/>
    <cellStyle name="Normal 4 2 4 2 3 2 3 2" xfId="2106" xr:uid="{0EDBB6B9-B5D9-48CE-BDC4-0EC0F682F1AD}"/>
    <cellStyle name="Normal 4 2 4 2 3 2 3 2 2" xfId="4554" xr:uid="{07122DF2-9A25-4F28-AC6D-2DDF57DF8FB5}"/>
    <cellStyle name="Normal 4 2 4 2 3 2 3 2 3" xfId="7002" xr:uid="{94FAA418-5D04-40A5-85F2-5B10D6A9623B}"/>
    <cellStyle name="Normal 4 2 4 2 3 2 3 3" xfId="3330" xr:uid="{0782203E-AD53-44A6-8C6D-DD1D788335D8}"/>
    <cellStyle name="Normal 4 2 4 2 3 2 3 4" xfId="5778" xr:uid="{A61D29B2-4CF8-4D36-A7AC-C5BEA70FC5F7}"/>
    <cellStyle name="Normal 4 2 4 2 3 2 4" xfId="1494" xr:uid="{CB29791D-8DF0-4FAE-8596-00A59C81BA86}"/>
    <cellStyle name="Normal 4 2 4 2 3 2 4 2" xfId="3942" xr:uid="{3E3EEDE1-46F8-4A04-A522-A3952270181E}"/>
    <cellStyle name="Normal 4 2 4 2 3 2 4 3" xfId="6390" xr:uid="{373DF43B-1924-4A82-BFA9-45666FC8A45B}"/>
    <cellStyle name="Normal 4 2 4 2 3 2 5" xfId="2718" xr:uid="{F730F617-2962-42FE-A073-58B5C773E2C3}"/>
    <cellStyle name="Normal 4 2 4 2 3 2 6" xfId="5166" xr:uid="{CF39E13C-1423-4551-86A6-A32264FBEE7D}"/>
    <cellStyle name="Normal 4 2 4 2 3 3" xfId="422" xr:uid="{BE301FD9-983E-48B7-99F3-BB25BFB10DC0}"/>
    <cellStyle name="Normal 4 2 4 2 3 3 2" xfId="1035" xr:uid="{4334794D-CBF7-466B-B694-C568995BD49E}"/>
    <cellStyle name="Normal 4 2 4 2 3 3 2 2" xfId="2259" xr:uid="{3B0D18DA-884F-4CF5-8A6F-92A1DA0ADE93}"/>
    <cellStyle name="Normal 4 2 4 2 3 3 2 2 2" xfId="4707" xr:uid="{5EF1675F-C80B-429D-986B-8FAA4E7594C4}"/>
    <cellStyle name="Normal 4 2 4 2 3 3 2 2 3" xfId="7155" xr:uid="{817C44A4-40D2-40F1-98EA-5F531EE5DDBE}"/>
    <cellStyle name="Normal 4 2 4 2 3 3 2 3" xfId="3483" xr:uid="{A923EBB4-BE4D-4CDA-A42C-D5026588AFBA}"/>
    <cellStyle name="Normal 4 2 4 2 3 3 2 4" xfId="5931" xr:uid="{035B3A37-A51E-453B-8E50-C9C3D758E633}"/>
    <cellStyle name="Normal 4 2 4 2 3 3 3" xfId="1647" xr:uid="{9D38B983-5FC9-4D69-B1FF-43DA0FDFB976}"/>
    <cellStyle name="Normal 4 2 4 2 3 3 3 2" xfId="4095" xr:uid="{7FBF22DF-EFD3-45AC-81D8-2975650AC589}"/>
    <cellStyle name="Normal 4 2 4 2 3 3 3 3" xfId="6543" xr:uid="{1CD4F977-CAF7-4AC1-A35B-C0ED9DF12A10}"/>
    <cellStyle name="Normal 4 2 4 2 3 3 4" xfId="2871" xr:uid="{FEAEE5C9-0654-43AE-A375-2D16EFA7AF4C}"/>
    <cellStyle name="Normal 4 2 4 2 3 3 5" xfId="5319" xr:uid="{C2EB3D42-30E7-40D1-8891-435BA6BB79C2}"/>
    <cellStyle name="Normal 4 2 4 2 3 4" xfId="729" xr:uid="{04DF2A79-7F07-4CFA-B901-7993C3658508}"/>
    <cellStyle name="Normal 4 2 4 2 3 4 2" xfId="1953" xr:uid="{BFF878FF-E690-4CA0-B296-35D57D3FF235}"/>
    <cellStyle name="Normal 4 2 4 2 3 4 2 2" xfId="4401" xr:uid="{8792C85D-8F7B-452D-9876-93AF5177B500}"/>
    <cellStyle name="Normal 4 2 4 2 3 4 2 3" xfId="6849" xr:uid="{6B7C538F-C2AA-4D4B-B670-94D0F9B3FEA5}"/>
    <cellStyle name="Normal 4 2 4 2 3 4 3" xfId="3177" xr:uid="{9A0F1E22-E4AA-402E-9A18-87113C4AA108}"/>
    <cellStyle name="Normal 4 2 4 2 3 4 4" xfId="5625" xr:uid="{57C2CE84-25DA-4821-B6BA-92D5480F4D00}"/>
    <cellStyle name="Normal 4 2 4 2 3 5" xfId="1341" xr:uid="{63A59237-BEE1-42BA-9E24-C900F8F7C97B}"/>
    <cellStyle name="Normal 4 2 4 2 3 5 2" xfId="3789" xr:uid="{A3642B01-29FC-44B0-9231-422B643A1EDF}"/>
    <cellStyle name="Normal 4 2 4 2 3 5 3" xfId="6237" xr:uid="{7056A30F-BAF7-43BF-8174-FAFAF7DF3052}"/>
    <cellStyle name="Normal 4 2 4 2 3 6" xfId="2565" xr:uid="{F5715D6D-D9F7-4602-A398-82C0ADA6D8A6}"/>
    <cellStyle name="Normal 4 2 4 2 3 7" xfId="5013" xr:uid="{CEF58D38-2309-4159-A1D1-F2E7398C363C}"/>
    <cellStyle name="Normal 4 2 4 2 4" xfId="187" xr:uid="{2217C4C6-AFCC-4A9E-9F8C-84D5D9A55CF4}"/>
    <cellStyle name="Normal 4 2 4 2 4 2" xfId="494" xr:uid="{5D36E7A9-85AF-4C90-BE54-7C0BF6DF71E0}"/>
    <cellStyle name="Normal 4 2 4 2 4 2 2" xfId="1107" xr:uid="{1E2CCFCB-5DB1-4353-86CA-36F788BD8A9A}"/>
    <cellStyle name="Normal 4 2 4 2 4 2 2 2" xfId="2331" xr:uid="{C341DBDA-E128-49AD-8B76-B01B54B62963}"/>
    <cellStyle name="Normal 4 2 4 2 4 2 2 2 2" xfId="4779" xr:uid="{C4F277DA-FA79-4DD2-85E2-493C78F4EFA8}"/>
    <cellStyle name="Normal 4 2 4 2 4 2 2 2 3" xfId="7227" xr:uid="{4A5A316B-8BF0-4A99-97FC-1142E19579A6}"/>
    <cellStyle name="Normal 4 2 4 2 4 2 2 3" xfId="3555" xr:uid="{E2FDFB5A-0456-4EA1-AA63-71A8FFC460FF}"/>
    <cellStyle name="Normal 4 2 4 2 4 2 2 4" xfId="6003" xr:uid="{7340FB3F-C2C3-4016-A7DB-A266058F35C6}"/>
    <cellStyle name="Normal 4 2 4 2 4 2 3" xfId="1719" xr:uid="{6B608B0A-535D-4534-8C9F-C97015926EE9}"/>
    <cellStyle name="Normal 4 2 4 2 4 2 3 2" xfId="4167" xr:uid="{F0888229-6B14-43BE-AD3D-545251270159}"/>
    <cellStyle name="Normal 4 2 4 2 4 2 3 3" xfId="6615" xr:uid="{08B26A2B-CB74-4103-8EBE-3AA5065BD239}"/>
    <cellStyle name="Normal 4 2 4 2 4 2 4" xfId="2943" xr:uid="{00755FC6-DA09-47F3-91F9-44B91763BFE7}"/>
    <cellStyle name="Normal 4 2 4 2 4 2 5" xfId="5391" xr:uid="{9B358EE1-F690-40B8-9206-5979686EB01A}"/>
    <cellStyle name="Normal 4 2 4 2 4 3" xfId="801" xr:uid="{CD6465C4-1FD2-4771-A3A3-DAD6C0D152A0}"/>
    <cellStyle name="Normal 4 2 4 2 4 3 2" xfId="2025" xr:uid="{5378129A-0058-4D66-B75C-407D7E51BDC0}"/>
    <cellStyle name="Normal 4 2 4 2 4 3 2 2" xfId="4473" xr:uid="{2CAD76B3-8782-47FD-834E-12CE23FA9547}"/>
    <cellStyle name="Normal 4 2 4 2 4 3 2 3" xfId="6921" xr:uid="{D05F001B-E02D-4EE4-8ABA-288A18624D29}"/>
    <cellStyle name="Normal 4 2 4 2 4 3 3" xfId="3249" xr:uid="{1834772A-F0C2-40A4-902C-75DD0045B783}"/>
    <cellStyle name="Normal 4 2 4 2 4 3 4" xfId="5697" xr:uid="{AEEDD2E5-FBBB-4890-97E1-1B5FD169D456}"/>
    <cellStyle name="Normal 4 2 4 2 4 4" xfId="1413" xr:uid="{97DEEF0D-12C7-40C3-BA38-CD897AA5A9B7}"/>
    <cellStyle name="Normal 4 2 4 2 4 4 2" xfId="3861" xr:uid="{BF3A40FB-2EE2-4177-BB53-90F538A451F7}"/>
    <cellStyle name="Normal 4 2 4 2 4 4 3" xfId="6309" xr:uid="{1A122B6E-EF60-4F21-BF3F-16817AD6C787}"/>
    <cellStyle name="Normal 4 2 4 2 4 5" xfId="2637" xr:uid="{73CE619D-7CDB-4FCE-864F-B09929459C60}"/>
    <cellStyle name="Normal 4 2 4 2 4 6" xfId="5085" xr:uid="{58F705C1-F4DD-4592-A8B5-68BA5602EE64}"/>
    <cellStyle name="Normal 4 2 4 2 5" xfId="341" xr:uid="{F366ED0B-1F7B-4B9E-A5E3-1ADF6B8D99B5}"/>
    <cellStyle name="Normal 4 2 4 2 5 2" xfId="954" xr:uid="{DD57562B-18C2-48DE-9FED-C9240C26F625}"/>
    <cellStyle name="Normal 4 2 4 2 5 2 2" xfId="2178" xr:uid="{8517C5CF-AC1F-4B71-9616-10248A35C95A}"/>
    <cellStyle name="Normal 4 2 4 2 5 2 2 2" xfId="4626" xr:uid="{5A5C5013-04B4-4ACE-B46C-F2609B81D9C2}"/>
    <cellStyle name="Normal 4 2 4 2 5 2 2 3" xfId="7074" xr:uid="{F9EC0793-5775-4637-BE6F-2327D4ACFC71}"/>
    <cellStyle name="Normal 4 2 4 2 5 2 3" xfId="3402" xr:uid="{70ECDFC7-07E9-4E44-AE39-D2C77E9E770E}"/>
    <cellStyle name="Normal 4 2 4 2 5 2 4" xfId="5850" xr:uid="{37798361-8E0C-4D6E-88D8-D4AD9A9A0A8A}"/>
    <cellStyle name="Normal 4 2 4 2 5 3" xfId="1566" xr:uid="{3870A7A5-020A-493B-BBE7-6CDE729ABB3C}"/>
    <cellStyle name="Normal 4 2 4 2 5 3 2" xfId="4014" xr:uid="{C56EAD77-08E2-42B5-998A-B1D40988A0A7}"/>
    <cellStyle name="Normal 4 2 4 2 5 3 3" xfId="6462" xr:uid="{D3D8129E-FDE4-4227-BC26-27FD3E64511C}"/>
    <cellStyle name="Normal 4 2 4 2 5 4" xfId="2790" xr:uid="{8B25CDB1-C268-4B0C-9469-4AA23FA4EB77}"/>
    <cellStyle name="Normal 4 2 4 2 5 5" xfId="5238" xr:uid="{FDEAE60E-EA56-44A4-8808-D0F2AF64EE35}"/>
    <cellStyle name="Normal 4 2 4 2 6" xfId="648" xr:uid="{45861EA4-8CCA-4FC3-84E6-F1B0347BDD86}"/>
    <cellStyle name="Normal 4 2 4 2 6 2" xfId="1872" xr:uid="{91FA00F9-CD3F-47AD-9739-F93AB3EC2382}"/>
    <cellStyle name="Normal 4 2 4 2 6 2 2" xfId="4320" xr:uid="{CA6962DC-ED3D-4D67-B96B-202803C5B8A4}"/>
    <cellStyle name="Normal 4 2 4 2 6 2 3" xfId="6768" xr:uid="{3CC99BB9-E591-4E08-80FC-A5C76667E1AD}"/>
    <cellStyle name="Normal 4 2 4 2 6 3" xfId="3096" xr:uid="{2E262623-8705-4129-8D98-506121EF117C}"/>
    <cellStyle name="Normal 4 2 4 2 6 4" xfId="5544" xr:uid="{60620B55-B0D9-479A-9575-FA6D4B1D89A9}"/>
    <cellStyle name="Normal 4 2 4 2 7" xfId="1260" xr:uid="{85F042AA-EF55-48F1-9095-D09FCB4ABB97}"/>
    <cellStyle name="Normal 4 2 4 2 7 2" xfId="3708" xr:uid="{1DA87940-91B1-4F81-BB8B-2CEA96153A53}"/>
    <cellStyle name="Normal 4 2 4 2 7 3" xfId="6156" xr:uid="{D7AB8AA0-20E1-442C-83F8-8E4351660DC1}"/>
    <cellStyle name="Normal 4 2 4 2 8" xfId="2484" xr:uid="{675B055C-F861-4AA3-A293-73ACEEA375D8}"/>
    <cellStyle name="Normal 4 2 4 2 9" xfId="4932" xr:uid="{C627C448-122A-4638-B0F6-B57F748AEC88}"/>
    <cellStyle name="Normal 4 2 4 3" xfId="61" xr:uid="{2C7BF71D-4BF2-4CAD-9004-050E80AC04F6}"/>
    <cellStyle name="Normal 4 2 4 3 2" xfId="142" xr:uid="{7DEB45D7-ADB4-484E-8988-D98C8E2A74B0}"/>
    <cellStyle name="Normal 4 2 4 3 2 2" xfId="295" xr:uid="{2501625D-4CDB-4603-807D-9AC06AFFCB00}"/>
    <cellStyle name="Normal 4 2 4 3 2 2 2" xfId="602" xr:uid="{BBA60959-B4F6-4C8A-966B-035033C81768}"/>
    <cellStyle name="Normal 4 2 4 3 2 2 2 2" xfId="1215" xr:uid="{5A60CCAB-B12E-4E00-AC57-B76EFC119935}"/>
    <cellStyle name="Normal 4 2 4 3 2 2 2 2 2" xfId="2439" xr:uid="{25B7BE08-0C60-443C-B9D1-DC0706B12B42}"/>
    <cellStyle name="Normal 4 2 4 3 2 2 2 2 2 2" xfId="4887" xr:uid="{E68AD27D-30ED-4020-A9B1-D9E6733AED69}"/>
    <cellStyle name="Normal 4 2 4 3 2 2 2 2 2 3" xfId="7335" xr:uid="{55AC0E59-95D7-43F8-B077-11461B3A31EC}"/>
    <cellStyle name="Normal 4 2 4 3 2 2 2 2 3" xfId="3663" xr:uid="{F3728135-6472-4F1C-A5F8-A87E3A895B25}"/>
    <cellStyle name="Normal 4 2 4 3 2 2 2 2 4" xfId="6111" xr:uid="{FF300F89-7417-4E96-B23D-81597B709248}"/>
    <cellStyle name="Normal 4 2 4 3 2 2 2 3" xfId="1827" xr:uid="{36C6DDC2-C8E0-447D-A11F-A18DEBC05C81}"/>
    <cellStyle name="Normal 4 2 4 3 2 2 2 3 2" xfId="4275" xr:uid="{3E9C14CC-D727-4DD7-B5C7-F54FBA87F737}"/>
    <cellStyle name="Normal 4 2 4 3 2 2 2 3 3" xfId="6723" xr:uid="{541D2ADD-5FA2-4A6C-B174-EC28B67A18D8}"/>
    <cellStyle name="Normal 4 2 4 3 2 2 2 4" xfId="3051" xr:uid="{FC141EFD-86DA-4E4F-BF04-96AE7BBB799C}"/>
    <cellStyle name="Normal 4 2 4 3 2 2 2 5" xfId="5499" xr:uid="{A8503164-46C8-4AB6-A5FC-50E743C388AD}"/>
    <cellStyle name="Normal 4 2 4 3 2 2 3" xfId="909" xr:uid="{781E8B44-A78B-459E-ACB7-734DDFE14A94}"/>
    <cellStyle name="Normal 4 2 4 3 2 2 3 2" xfId="2133" xr:uid="{240CC8A8-97FB-4DCC-BC44-2E3467B8D1BD}"/>
    <cellStyle name="Normal 4 2 4 3 2 2 3 2 2" xfId="4581" xr:uid="{43B6EE5E-3D2C-457B-9BF3-EF735F69A293}"/>
    <cellStyle name="Normal 4 2 4 3 2 2 3 2 3" xfId="7029" xr:uid="{FF862B36-7E15-4D19-AD01-75D984737B95}"/>
    <cellStyle name="Normal 4 2 4 3 2 2 3 3" xfId="3357" xr:uid="{8A33DEEA-64D3-482C-AA0B-E5EB7FE5D949}"/>
    <cellStyle name="Normal 4 2 4 3 2 2 3 4" xfId="5805" xr:uid="{316E01E3-52B4-48DE-B480-786F1E984E69}"/>
    <cellStyle name="Normal 4 2 4 3 2 2 4" xfId="1521" xr:uid="{615E95D1-5B6E-47E1-8C95-F7DA11451BBC}"/>
    <cellStyle name="Normal 4 2 4 3 2 2 4 2" xfId="3969" xr:uid="{A754A80C-8789-4E39-9CBF-F8F8E3348505}"/>
    <cellStyle name="Normal 4 2 4 3 2 2 4 3" xfId="6417" xr:uid="{8E6E73D1-7939-436D-B67F-A93F84000A15}"/>
    <cellStyle name="Normal 4 2 4 3 2 2 5" xfId="2745" xr:uid="{7678B297-8AD3-4713-8E63-868E3BD8D854}"/>
    <cellStyle name="Normal 4 2 4 3 2 2 6" xfId="5193" xr:uid="{B7B0E3D0-5217-457D-978F-69470614AC0E}"/>
    <cellStyle name="Normal 4 2 4 3 2 3" xfId="449" xr:uid="{BB870943-37F0-453B-B1CA-2A33C07A2F86}"/>
    <cellStyle name="Normal 4 2 4 3 2 3 2" xfId="1062" xr:uid="{D2EE8A83-1605-4A20-8473-28FC622FFABE}"/>
    <cellStyle name="Normal 4 2 4 3 2 3 2 2" xfId="2286" xr:uid="{0FDBCCDA-4971-486A-A809-3D262FB528A7}"/>
    <cellStyle name="Normal 4 2 4 3 2 3 2 2 2" xfId="4734" xr:uid="{C8E70A3C-060C-4060-B1EA-123031DC4EDD}"/>
    <cellStyle name="Normal 4 2 4 3 2 3 2 2 3" xfId="7182" xr:uid="{8774FE76-9A40-4EEA-91FB-445D81CA067F}"/>
    <cellStyle name="Normal 4 2 4 3 2 3 2 3" xfId="3510" xr:uid="{C48B18E1-3AA2-42FC-9D78-5C75A6AE9A55}"/>
    <cellStyle name="Normal 4 2 4 3 2 3 2 4" xfId="5958" xr:uid="{8F7A4A97-F965-48DD-BEE4-A71107B64AF5}"/>
    <cellStyle name="Normal 4 2 4 3 2 3 3" xfId="1674" xr:uid="{1360BA0D-0445-4726-8098-BF1C48FA6A74}"/>
    <cellStyle name="Normal 4 2 4 3 2 3 3 2" xfId="4122" xr:uid="{32612ABA-17B5-44A8-A7CE-3FB8F5C08D24}"/>
    <cellStyle name="Normal 4 2 4 3 2 3 3 3" xfId="6570" xr:uid="{DE2DA38D-39D7-4E3C-8717-D6EAD1D88DB4}"/>
    <cellStyle name="Normal 4 2 4 3 2 3 4" xfId="2898" xr:uid="{86EB8B01-AB30-4628-A3ED-0C327825D0B8}"/>
    <cellStyle name="Normal 4 2 4 3 2 3 5" xfId="5346" xr:uid="{562D36E4-AFE0-441D-B201-FA3F744CEDFC}"/>
    <cellStyle name="Normal 4 2 4 3 2 4" xfId="756" xr:uid="{742857E6-7F4A-4B26-9DBD-BB494B753C2F}"/>
    <cellStyle name="Normal 4 2 4 3 2 4 2" xfId="1980" xr:uid="{4C2B613A-8528-4A2C-A8C8-FA281F4D7649}"/>
    <cellStyle name="Normal 4 2 4 3 2 4 2 2" xfId="4428" xr:uid="{F8D502F4-2047-40B4-9C53-7ECD456CF340}"/>
    <cellStyle name="Normal 4 2 4 3 2 4 2 3" xfId="6876" xr:uid="{311C6A87-4228-4306-89F2-24491CB667B3}"/>
    <cellStyle name="Normal 4 2 4 3 2 4 3" xfId="3204" xr:uid="{35C25B70-7F10-41B4-BE74-43D734E3BF29}"/>
    <cellStyle name="Normal 4 2 4 3 2 4 4" xfId="5652" xr:uid="{7888C07B-F9B3-4F4D-88C2-FF3C3A293120}"/>
    <cellStyle name="Normal 4 2 4 3 2 5" xfId="1368" xr:uid="{A71F21A7-351B-4CC9-864D-78967F0E08B7}"/>
    <cellStyle name="Normal 4 2 4 3 2 5 2" xfId="3816" xr:uid="{5B8064BE-EE50-4593-BB15-67564628A0D7}"/>
    <cellStyle name="Normal 4 2 4 3 2 5 3" xfId="6264" xr:uid="{FA5347C0-7463-458A-8C3D-D84D5A7DFD2F}"/>
    <cellStyle name="Normal 4 2 4 3 2 6" xfId="2592" xr:uid="{3D9BBBBF-D550-43C5-8152-BB7D602DB7A4}"/>
    <cellStyle name="Normal 4 2 4 3 2 7" xfId="5040" xr:uid="{2207B727-554C-4D76-97FB-D2D2332337E2}"/>
    <cellStyle name="Normal 4 2 4 3 3" xfId="214" xr:uid="{65B11C7E-CC41-454A-9F33-73590FDCA46C}"/>
    <cellStyle name="Normal 4 2 4 3 3 2" xfId="521" xr:uid="{42FA1F81-D7B4-4366-94C0-2A996C91578A}"/>
    <cellStyle name="Normal 4 2 4 3 3 2 2" xfId="1134" xr:uid="{1D0B6171-88DD-4AD7-BE83-46633F8804DB}"/>
    <cellStyle name="Normal 4 2 4 3 3 2 2 2" xfId="2358" xr:uid="{C2724900-68C2-41B4-9733-9C8117621AB4}"/>
    <cellStyle name="Normal 4 2 4 3 3 2 2 2 2" xfId="4806" xr:uid="{544F29D5-0C6A-4BE0-B275-8A6FD787B229}"/>
    <cellStyle name="Normal 4 2 4 3 3 2 2 2 3" xfId="7254" xr:uid="{0AB43AF4-21B1-4CF3-9E02-183B25BD700E}"/>
    <cellStyle name="Normal 4 2 4 3 3 2 2 3" xfId="3582" xr:uid="{2320719F-CDD2-448D-A76F-1E7F8CE696BA}"/>
    <cellStyle name="Normal 4 2 4 3 3 2 2 4" xfId="6030" xr:uid="{031C38E3-6ED5-4796-99AD-5848AF639D02}"/>
    <cellStyle name="Normal 4 2 4 3 3 2 3" xfId="1746" xr:uid="{2962EF8C-3410-494C-8D8C-40ADAD3F69BD}"/>
    <cellStyle name="Normal 4 2 4 3 3 2 3 2" xfId="4194" xr:uid="{0B987189-EECB-4DAD-9066-E10C980E546F}"/>
    <cellStyle name="Normal 4 2 4 3 3 2 3 3" xfId="6642" xr:uid="{8EFF1DF8-8C80-435C-AA94-6FF95C342A79}"/>
    <cellStyle name="Normal 4 2 4 3 3 2 4" xfId="2970" xr:uid="{4C36A40B-2D53-4AE2-941D-011DFE6CF6B2}"/>
    <cellStyle name="Normal 4 2 4 3 3 2 5" xfId="5418" xr:uid="{54FEB714-3FD0-4B36-9379-00CF13ED29DD}"/>
    <cellStyle name="Normal 4 2 4 3 3 3" xfId="828" xr:uid="{BAF681E7-105C-40FB-A695-6F9957D29EC6}"/>
    <cellStyle name="Normal 4 2 4 3 3 3 2" xfId="2052" xr:uid="{0701851B-C7F8-4377-BD3B-6AC841E30F05}"/>
    <cellStyle name="Normal 4 2 4 3 3 3 2 2" xfId="4500" xr:uid="{18D9D1B2-0089-460A-ABE7-9CCD7D6FA26A}"/>
    <cellStyle name="Normal 4 2 4 3 3 3 2 3" xfId="6948" xr:uid="{DC29B92E-80D2-4FAB-9D75-CAB4CD758386}"/>
    <cellStyle name="Normal 4 2 4 3 3 3 3" xfId="3276" xr:uid="{8F455E12-86D1-4634-B6BA-66D53D4A343F}"/>
    <cellStyle name="Normal 4 2 4 3 3 3 4" xfId="5724" xr:uid="{FB0DD86F-044B-4485-8BE1-628052EF559C}"/>
    <cellStyle name="Normal 4 2 4 3 3 4" xfId="1440" xr:uid="{2A9C6D55-4DB2-428F-B7BE-A5C1BFE57F75}"/>
    <cellStyle name="Normal 4 2 4 3 3 4 2" xfId="3888" xr:uid="{D3180249-DEED-4315-89A6-41792EC96FED}"/>
    <cellStyle name="Normal 4 2 4 3 3 4 3" xfId="6336" xr:uid="{D02BB2CB-C713-49B2-B299-2B035E3B0785}"/>
    <cellStyle name="Normal 4 2 4 3 3 5" xfId="2664" xr:uid="{766E4F04-C859-4D14-89B8-F67CD6670122}"/>
    <cellStyle name="Normal 4 2 4 3 3 6" xfId="5112" xr:uid="{79336B3D-90C6-48C9-8C7E-87EA77069DF4}"/>
    <cellStyle name="Normal 4 2 4 3 4" xfId="368" xr:uid="{14AAFF03-2BD7-437B-9866-F6430B0909E5}"/>
    <cellStyle name="Normal 4 2 4 3 4 2" xfId="981" xr:uid="{6168F536-33F7-4C74-B23E-8B66183AD8A6}"/>
    <cellStyle name="Normal 4 2 4 3 4 2 2" xfId="2205" xr:uid="{5ACE56B5-755C-4D1F-A8F2-59F4690CD113}"/>
    <cellStyle name="Normal 4 2 4 3 4 2 2 2" xfId="4653" xr:uid="{DD1A78F8-8620-4300-95D4-3917F1049A7F}"/>
    <cellStyle name="Normal 4 2 4 3 4 2 2 3" xfId="7101" xr:uid="{DF75BC75-C5DC-400B-93DE-9BEF8C16ACF2}"/>
    <cellStyle name="Normal 4 2 4 3 4 2 3" xfId="3429" xr:uid="{A8A9D9FE-8CD8-4197-A2C6-5D48AE9D670F}"/>
    <cellStyle name="Normal 4 2 4 3 4 2 4" xfId="5877" xr:uid="{C55A901D-27EE-4970-90FB-F24E331A51D7}"/>
    <cellStyle name="Normal 4 2 4 3 4 3" xfId="1593" xr:uid="{EEBB755A-990F-4195-BF30-79AAE9BAD0FC}"/>
    <cellStyle name="Normal 4 2 4 3 4 3 2" xfId="4041" xr:uid="{DDBBAFE6-796D-4FD6-84F0-414BD272A2F0}"/>
    <cellStyle name="Normal 4 2 4 3 4 3 3" xfId="6489" xr:uid="{E2B873BD-9B18-487E-BB43-DB41D4E97112}"/>
    <cellStyle name="Normal 4 2 4 3 4 4" xfId="2817" xr:uid="{D1B498D4-9B6E-4CBF-AB81-F31FF8236147}"/>
    <cellStyle name="Normal 4 2 4 3 4 5" xfId="5265" xr:uid="{4AEDD373-DA4E-45C7-9D59-B447E45FAAE7}"/>
    <cellStyle name="Normal 4 2 4 3 5" xfId="675" xr:uid="{24CB6560-7FCB-4043-8F9D-27485A652142}"/>
    <cellStyle name="Normal 4 2 4 3 5 2" xfId="1899" xr:uid="{7B74BEFA-2ADA-4932-96D5-DF2D85595848}"/>
    <cellStyle name="Normal 4 2 4 3 5 2 2" xfId="4347" xr:uid="{9FE38C2F-AA07-43CD-8349-D4C9F2C092EB}"/>
    <cellStyle name="Normal 4 2 4 3 5 2 3" xfId="6795" xr:uid="{8F875839-DB58-46A9-A827-9B378B8042A2}"/>
    <cellStyle name="Normal 4 2 4 3 5 3" xfId="3123" xr:uid="{9B7DA7F4-276F-4926-93A6-3E4876B7F766}"/>
    <cellStyle name="Normal 4 2 4 3 5 4" xfId="5571" xr:uid="{6EFD9D60-B64B-4D52-B0F0-4C0E36D827AA}"/>
    <cellStyle name="Normal 4 2 4 3 6" xfId="1287" xr:uid="{4B8B3D8B-5BF9-4C9E-A10E-5D8FE9D78F2A}"/>
    <cellStyle name="Normal 4 2 4 3 6 2" xfId="3735" xr:uid="{A6961FFE-4A1F-4680-B0B5-DE192F073D20}"/>
    <cellStyle name="Normal 4 2 4 3 6 3" xfId="6183" xr:uid="{0ECE074D-A38B-4EA2-A7A6-54B665D5DF10}"/>
    <cellStyle name="Normal 4 2 4 3 7" xfId="2511" xr:uid="{F6ED5E66-19FC-4656-99AB-184EFD1ED36C}"/>
    <cellStyle name="Normal 4 2 4 3 8" xfId="4959" xr:uid="{8EE863A5-6557-40D1-B96E-B6FD71FDFB7C}"/>
    <cellStyle name="Normal 4 2 4 4" xfId="97" xr:uid="{32D1DFE3-5DC6-40EE-BCC4-2F54FD4A5690}"/>
    <cellStyle name="Normal 4 2 4 4 2" xfId="250" xr:uid="{29BE2745-B534-4B28-AAEE-0B716EFE516E}"/>
    <cellStyle name="Normal 4 2 4 4 2 2" xfId="557" xr:uid="{A1F8FB5C-FA6A-4021-AC5B-027435079661}"/>
    <cellStyle name="Normal 4 2 4 4 2 2 2" xfId="1170" xr:uid="{BDAABC87-9BC3-40BB-8A34-BF81E3891A57}"/>
    <cellStyle name="Normal 4 2 4 4 2 2 2 2" xfId="2394" xr:uid="{55015959-C465-40E1-A4C5-EBE606001EA6}"/>
    <cellStyle name="Normal 4 2 4 4 2 2 2 2 2" xfId="4842" xr:uid="{04C0A5AA-D6F5-4129-AE29-0C45B00EE899}"/>
    <cellStyle name="Normal 4 2 4 4 2 2 2 2 3" xfId="7290" xr:uid="{96D418E9-3322-4B40-AC11-F34C8EC61B9E}"/>
    <cellStyle name="Normal 4 2 4 4 2 2 2 3" xfId="3618" xr:uid="{1D9F20EB-B6FC-44F8-9DEF-CE23A7F261B5}"/>
    <cellStyle name="Normal 4 2 4 4 2 2 2 4" xfId="6066" xr:uid="{DE5039CF-15D6-45FD-9A57-F1B080E99B15}"/>
    <cellStyle name="Normal 4 2 4 4 2 2 3" xfId="1782" xr:uid="{C4BE719B-BE65-4202-9A8A-53E776B16F12}"/>
    <cellStyle name="Normal 4 2 4 4 2 2 3 2" xfId="4230" xr:uid="{0DF900FA-587C-493D-AC44-E0761F88A392}"/>
    <cellStyle name="Normal 4 2 4 4 2 2 3 3" xfId="6678" xr:uid="{E907C051-73EA-460F-896C-C134D6350A9D}"/>
    <cellStyle name="Normal 4 2 4 4 2 2 4" xfId="3006" xr:uid="{0BA5D4A9-C82E-499C-BDAA-56334DEA350E}"/>
    <cellStyle name="Normal 4 2 4 4 2 2 5" xfId="5454" xr:uid="{B271D01A-FA58-4612-97CB-0638344E5BF3}"/>
    <cellStyle name="Normal 4 2 4 4 2 3" xfId="864" xr:uid="{195B3A05-59BF-4771-BF97-7CC4C6E2CE62}"/>
    <cellStyle name="Normal 4 2 4 4 2 3 2" xfId="2088" xr:uid="{0066F564-B33E-4E54-B980-C8E2A2F98E07}"/>
    <cellStyle name="Normal 4 2 4 4 2 3 2 2" xfId="4536" xr:uid="{6CC80392-8629-4C1F-B006-BDD7C51E4E2B}"/>
    <cellStyle name="Normal 4 2 4 4 2 3 2 3" xfId="6984" xr:uid="{976D3C1B-869E-48DC-8249-1AF9AD96AD0E}"/>
    <cellStyle name="Normal 4 2 4 4 2 3 3" xfId="3312" xr:uid="{2C5B2D16-10FC-46BE-8D6B-E78CC86D1776}"/>
    <cellStyle name="Normal 4 2 4 4 2 3 4" xfId="5760" xr:uid="{41DADC16-E7CE-40E1-8FB5-2C4A90A51F03}"/>
    <cellStyle name="Normal 4 2 4 4 2 4" xfId="1476" xr:uid="{70BF0A67-098E-49A6-AD9B-98B4B19A6FC8}"/>
    <cellStyle name="Normal 4 2 4 4 2 4 2" xfId="3924" xr:uid="{CB2B9F3A-F4E6-4479-B9D4-28671D82ED74}"/>
    <cellStyle name="Normal 4 2 4 4 2 4 3" xfId="6372" xr:uid="{D8F03C8E-C929-458F-A657-93A50257B2B1}"/>
    <cellStyle name="Normal 4 2 4 4 2 5" xfId="2700" xr:uid="{2018806D-C4AC-43BB-87E5-1DA538240E66}"/>
    <cellStyle name="Normal 4 2 4 4 2 6" xfId="5148" xr:uid="{9A248E27-C0B2-43E6-84AC-7E257CEFE2B0}"/>
    <cellStyle name="Normal 4 2 4 4 3" xfId="404" xr:uid="{DE4A3878-2C04-448B-80F8-64D0181D324A}"/>
    <cellStyle name="Normal 4 2 4 4 3 2" xfId="1017" xr:uid="{42CE2536-1380-4DCF-8D4E-BFE0C3952F2F}"/>
    <cellStyle name="Normal 4 2 4 4 3 2 2" xfId="2241" xr:uid="{DC82F626-8C2A-422C-A5E6-8AB27BA5308E}"/>
    <cellStyle name="Normal 4 2 4 4 3 2 2 2" xfId="4689" xr:uid="{5272A73B-B942-4E89-B5E8-5155DB9311D0}"/>
    <cellStyle name="Normal 4 2 4 4 3 2 2 3" xfId="7137" xr:uid="{5CB993A3-4998-4C39-AE12-D3E17F9478A1}"/>
    <cellStyle name="Normal 4 2 4 4 3 2 3" xfId="3465" xr:uid="{599DFA5E-A459-4A79-938B-662DA76B3930}"/>
    <cellStyle name="Normal 4 2 4 4 3 2 4" xfId="5913" xr:uid="{6E3A45DB-C0D4-4542-9356-4153072B77F9}"/>
    <cellStyle name="Normal 4 2 4 4 3 3" xfId="1629" xr:uid="{CB7A0B66-F63C-48D8-86F7-893C9096C562}"/>
    <cellStyle name="Normal 4 2 4 4 3 3 2" xfId="4077" xr:uid="{A330C386-C8E3-453D-8D0D-FE85414417A6}"/>
    <cellStyle name="Normal 4 2 4 4 3 3 3" xfId="6525" xr:uid="{9E726CD3-FF8E-4F34-9016-E350FEC7E95D}"/>
    <cellStyle name="Normal 4 2 4 4 3 4" xfId="2853" xr:uid="{2CF3745F-D43E-4646-9BC8-208F9DAC8DC3}"/>
    <cellStyle name="Normal 4 2 4 4 3 5" xfId="5301" xr:uid="{61FC414C-EEE4-43E2-A813-4F10CB606ACD}"/>
    <cellStyle name="Normal 4 2 4 4 4" xfId="711" xr:uid="{67B3C7D6-1513-4F99-A289-095223C57B0C}"/>
    <cellStyle name="Normal 4 2 4 4 4 2" xfId="1935" xr:uid="{7AA73EE7-7A97-4298-A7E4-4D6D87BB21DD}"/>
    <cellStyle name="Normal 4 2 4 4 4 2 2" xfId="4383" xr:uid="{E27B00D8-7151-41AB-8383-62E76D9D107D}"/>
    <cellStyle name="Normal 4 2 4 4 4 2 3" xfId="6831" xr:uid="{F9FF5AD3-087A-477F-966E-5DC1767D058C}"/>
    <cellStyle name="Normal 4 2 4 4 4 3" xfId="3159" xr:uid="{672BA1CE-F8BB-4FA4-8D6C-59A90B4A10AA}"/>
    <cellStyle name="Normal 4 2 4 4 4 4" xfId="5607" xr:uid="{D82A4902-18AB-4281-B86E-75A11B019B3E}"/>
    <cellStyle name="Normal 4 2 4 4 5" xfId="1323" xr:uid="{05D14148-E910-443B-8478-39851A70B1CF}"/>
    <cellStyle name="Normal 4 2 4 4 5 2" xfId="3771" xr:uid="{FBE034BF-93DF-4D80-8057-56095220CB74}"/>
    <cellStyle name="Normal 4 2 4 4 5 3" xfId="6219" xr:uid="{FC2D6794-6DEA-4C3A-B9C1-5EA12175B57F}"/>
    <cellStyle name="Normal 4 2 4 4 6" xfId="2547" xr:uid="{7ADF110A-EA43-41EE-91AE-1D29651951B4}"/>
    <cellStyle name="Normal 4 2 4 4 7" xfId="4995" xr:uid="{44EAB53C-EDEF-4551-A474-EEAC4968AB62}"/>
    <cellStyle name="Normal 4 2 4 5" xfId="169" xr:uid="{AE82D895-4C7A-40E0-AEC5-FCD559AEBEA4}"/>
    <cellStyle name="Normal 4 2 4 5 2" xfId="476" xr:uid="{E1A26DD9-50D4-412B-851C-43B6E6212F99}"/>
    <cellStyle name="Normal 4 2 4 5 2 2" xfId="1089" xr:uid="{7CC6EE53-499D-433D-811D-B4AE2419BE3C}"/>
    <cellStyle name="Normal 4 2 4 5 2 2 2" xfId="2313" xr:uid="{51E9E502-B1D1-4F45-AC49-DC2ABC25383A}"/>
    <cellStyle name="Normal 4 2 4 5 2 2 2 2" xfId="4761" xr:uid="{4D721EDF-D17D-46E9-AA72-167F3C909A3D}"/>
    <cellStyle name="Normal 4 2 4 5 2 2 2 3" xfId="7209" xr:uid="{8DAE60B1-1445-4AF9-B1F5-5F143B9CC61E}"/>
    <cellStyle name="Normal 4 2 4 5 2 2 3" xfId="3537" xr:uid="{F5ABF626-9187-444D-8A0B-F28B4930AFB8}"/>
    <cellStyle name="Normal 4 2 4 5 2 2 4" xfId="5985" xr:uid="{9616A685-E1E9-455F-AED7-F922A9770E15}"/>
    <cellStyle name="Normal 4 2 4 5 2 3" xfId="1701" xr:uid="{A5966D08-86C4-45B8-A682-21ED7BC0E0B6}"/>
    <cellStyle name="Normal 4 2 4 5 2 3 2" xfId="4149" xr:uid="{C0EB0613-EF27-4910-9B92-02A602070FBF}"/>
    <cellStyle name="Normal 4 2 4 5 2 3 3" xfId="6597" xr:uid="{CC790BEA-29FA-4508-B4B2-1F671887E198}"/>
    <cellStyle name="Normal 4 2 4 5 2 4" xfId="2925" xr:uid="{D362BECB-0E07-4172-822A-8A4AECF39580}"/>
    <cellStyle name="Normal 4 2 4 5 2 5" xfId="5373" xr:uid="{F25D222F-74BB-4C98-A8E0-25B7B739FBFA}"/>
    <cellStyle name="Normal 4 2 4 5 3" xfId="783" xr:uid="{943652BF-A283-45B4-B7A4-C53576281278}"/>
    <cellStyle name="Normal 4 2 4 5 3 2" xfId="2007" xr:uid="{C3575FC0-D5D4-4187-98E5-3612B086BFCA}"/>
    <cellStyle name="Normal 4 2 4 5 3 2 2" xfId="4455" xr:uid="{BC7D858A-4AA4-46D3-8BC4-D3A1CDF118A7}"/>
    <cellStyle name="Normal 4 2 4 5 3 2 3" xfId="6903" xr:uid="{FC2514E6-BDC0-40C0-90F5-DE4B90F2B8E2}"/>
    <cellStyle name="Normal 4 2 4 5 3 3" xfId="3231" xr:uid="{F753D81D-719D-4975-A077-9453440078E8}"/>
    <cellStyle name="Normal 4 2 4 5 3 4" xfId="5679" xr:uid="{81EA71BC-7792-4878-8ACC-06F2864BAC93}"/>
    <cellStyle name="Normal 4 2 4 5 4" xfId="1395" xr:uid="{690C8638-9799-4197-848A-A825AD881427}"/>
    <cellStyle name="Normal 4 2 4 5 4 2" xfId="3843" xr:uid="{1C842D5C-4BB2-401E-9C7E-4A36B03DAA45}"/>
    <cellStyle name="Normal 4 2 4 5 4 3" xfId="6291" xr:uid="{A2D8FB7A-9D76-4AD9-914D-277903F1BDCC}"/>
    <cellStyle name="Normal 4 2 4 5 5" xfId="2619" xr:uid="{404DF99D-59CB-41E1-8B10-6EE4BBD44B73}"/>
    <cellStyle name="Normal 4 2 4 5 6" xfId="5067" xr:uid="{ABF7C231-DE7E-46AB-99F6-29F56397EF86}"/>
    <cellStyle name="Normal 4 2 4 6" xfId="323" xr:uid="{C8187355-114B-4487-8DEB-74C4D8FE866C}"/>
    <cellStyle name="Normal 4 2 4 6 2" xfId="936" xr:uid="{95E92F5D-E702-4C0E-AB14-70E0A2AD3886}"/>
    <cellStyle name="Normal 4 2 4 6 2 2" xfId="2160" xr:uid="{DA98C156-C929-4A95-8D82-3F4354707EBF}"/>
    <cellStyle name="Normal 4 2 4 6 2 2 2" xfId="4608" xr:uid="{74C9E776-3B37-4A94-ABC2-9A1D26EE1448}"/>
    <cellStyle name="Normal 4 2 4 6 2 2 3" xfId="7056" xr:uid="{A2E0F682-89EE-4C44-9762-B3E3C41476CB}"/>
    <cellStyle name="Normal 4 2 4 6 2 3" xfId="3384" xr:uid="{3CFDE7D4-9186-45E8-B4A5-E68F703F06A7}"/>
    <cellStyle name="Normal 4 2 4 6 2 4" xfId="5832" xr:uid="{D0A737E7-2BF3-4307-816F-3FAB5D57D8D1}"/>
    <cellStyle name="Normal 4 2 4 6 3" xfId="1548" xr:uid="{5B6FDCD5-8241-418F-8D09-41872359EC32}"/>
    <cellStyle name="Normal 4 2 4 6 3 2" xfId="3996" xr:uid="{68721D67-2E18-40CE-8052-4AB4DA2BF146}"/>
    <cellStyle name="Normal 4 2 4 6 3 3" xfId="6444" xr:uid="{AE73DE16-F14C-4CF1-BDFA-6A8E0E90933D}"/>
    <cellStyle name="Normal 4 2 4 6 4" xfId="2772" xr:uid="{853FCF15-45A1-4B6B-9F49-EDF0B9EC20D1}"/>
    <cellStyle name="Normal 4 2 4 6 5" xfId="5220" xr:uid="{69857889-3DA1-4A18-87B4-70E0D460C672}"/>
    <cellStyle name="Normal 4 2 4 7" xfId="630" xr:uid="{295CE4C5-2FDA-46B1-B508-90A8FE2F0B76}"/>
    <cellStyle name="Normal 4 2 4 7 2" xfId="1854" xr:uid="{158F6640-ABBB-4496-8F38-FDABD537F252}"/>
    <cellStyle name="Normal 4 2 4 7 2 2" xfId="4302" xr:uid="{36016263-5E93-43B6-ABD9-D97058290A29}"/>
    <cellStyle name="Normal 4 2 4 7 2 3" xfId="6750" xr:uid="{D45BDDFD-52D8-4FF8-B2DF-D2BB9BE173BB}"/>
    <cellStyle name="Normal 4 2 4 7 3" xfId="3078" xr:uid="{2CA5F3A5-7634-464E-AFF7-3F22196F3A2E}"/>
    <cellStyle name="Normal 4 2 4 7 4" xfId="5526" xr:uid="{0B6154A6-38A6-44F2-961A-93B3CAB8D9CD}"/>
    <cellStyle name="Normal 4 2 4 8" xfId="1242" xr:uid="{94452037-5C31-4920-885E-F1C4BC4FB267}"/>
    <cellStyle name="Normal 4 2 4 8 2" xfId="3690" xr:uid="{B1F4CDCD-3F30-4257-94EC-B341C0283A12}"/>
    <cellStyle name="Normal 4 2 4 8 3" xfId="6138" xr:uid="{38DC9F01-F729-4432-8FA7-856076B4A213}"/>
    <cellStyle name="Normal 4 2 4 9" xfId="2466" xr:uid="{0E57B5F0-FCBB-42A1-94B8-E1DC5B8A051F}"/>
    <cellStyle name="Normal 4 2 5" xfId="24" xr:uid="{95C844FA-DE2C-4B35-93A2-D17A46018A3E}"/>
    <cellStyle name="Normal 4 2 5 10" xfId="4923" xr:uid="{D35C561D-9BD6-48E3-B67D-3F289D0AFD4E}"/>
    <cellStyle name="Normal 4 2 5 2" xfId="42" xr:uid="{C052D8BA-D0EB-4B14-824A-7FF41D9D05AC}"/>
    <cellStyle name="Normal 4 2 5 2 2" xfId="79" xr:uid="{4D4AA3A5-7CAF-45E1-BFD6-5DE2991A46AB}"/>
    <cellStyle name="Normal 4 2 5 2 2 2" xfId="160" xr:uid="{EEA466BD-D00C-44E7-8574-99B2E0DFA212}"/>
    <cellStyle name="Normal 4 2 5 2 2 2 2" xfId="313" xr:uid="{7BC6CADB-5A21-4A14-86CF-15C9BD8D5180}"/>
    <cellStyle name="Normal 4 2 5 2 2 2 2 2" xfId="620" xr:uid="{E378A6AC-2C37-4D04-BF1B-A97F522A2F83}"/>
    <cellStyle name="Normal 4 2 5 2 2 2 2 2 2" xfId="1233" xr:uid="{B33EE9F9-4D2F-4735-B9AC-FAC8510AFB33}"/>
    <cellStyle name="Normal 4 2 5 2 2 2 2 2 2 2" xfId="2457" xr:uid="{65A5EE62-B63B-4D0F-88A5-FC8199F094B2}"/>
    <cellStyle name="Normal 4 2 5 2 2 2 2 2 2 2 2" xfId="4905" xr:uid="{F19A77C2-DE94-43D3-BB00-A9D006229463}"/>
    <cellStyle name="Normal 4 2 5 2 2 2 2 2 2 2 3" xfId="7353" xr:uid="{90E9DE94-4973-4E34-8291-EED16D7B5528}"/>
    <cellStyle name="Normal 4 2 5 2 2 2 2 2 2 3" xfId="3681" xr:uid="{75AFE877-BFBA-47E9-BE5B-11B82010CF67}"/>
    <cellStyle name="Normal 4 2 5 2 2 2 2 2 2 4" xfId="6129" xr:uid="{203BA5D4-3669-4737-B825-8A8D28922903}"/>
    <cellStyle name="Normal 4 2 5 2 2 2 2 2 3" xfId="1845" xr:uid="{113BFFFD-3051-41F7-9097-1DE766E34EB7}"/>
    <cellStyle name="Normal 4 2 5 2 2 2 2 2 3 2" xfId="4293" xr:uid="{D1CDE198-86A2-4000-AFD4-55939A469ED7}"/>
    <cellStyle name="Normal 4 2 5 2 2 2 2 2 3 3" xfId="6741" xr:uid="{E41B2AA1-B36E-46A6-988C-15624BE7E5D4}"/>
    <cellStyle name="Normal 4 2 5 2 2 2 2 2 4" xfId="3069" xr:uid="{072FF865-B02E-4528-A41E-20D00C40E0DB}"/>
    <cellStyle name="Normal 4 2 5 2 2 2 2 2 5" xfId="5517" xr:uid="{A423B8A6-70F7-4232-BDCF-BA7DED85A794}"/>
    <cellStyle name="Normal 4 2 5 2 2 2 2 3" xfId="927" xr:uid="{34957C2A-5E29-4A29-A4F7-3FF21F4F5FA5}"/>
    <cellStyle name="Normal 4 2 5 2 2 2 2 3 2" xfId="2151" xr:uid="{9D0C602D-9B93-4383-A075-A3E154018595}"/>
    <cellStyle name="Normal 4 2 5 2 2 2 2 3 2 2" xfId="4599" xr:uid="{3CCE18E3-383E-414E-A5E8-7245D9770315}"/>
    <cellStyle name="Normal 4 2 5 2 2 2 2 3 2 3" xfId="7047" xr:uid="{64A9F649-C88B-4345-B97F-70AA3C51E6BE}"/>
    <cellStyle name="Normal 4 2 5 2 2 2 2 3 3" xfId="3375" xr:uid="{97623E3B-9D5E-46F4-A1B4-3F841FB86CAC}"/>
    <cellStyle name="Normal 4 2 5 2 2 2 2 3 4" xfId="5823" xr:uid="{B287B3EF-4533-4946-8430-400096EC7962}"/>
    <cellStyle name="Normal 4 2 5 2 2 2 2 4" xfId="1539" xr:uid="{39154305-F176-4ABE-BCAF-FEE2EF3DDEDF}"/>
    <cellStyle name="Normal 4 2 5 2 2 2 2 4 2" xfId="3987" xr:uid="{F5877150-C317-42B9-A229-9FB4AE06E938}"/>
    <cellStyle name="Normal 4 2 5 2 2 2 2 4 3" xfId="6435" xr:uid="{5C9E2E39-E24E-459D-8607-4F00E638A1C8}"/>
    <cellStyle name="Normal 4 2 5 2 2 2 2 5" xfId="2763" xr:uid="{2788A207-901B-4544-A317-4B3C6F8A2FC0}"/>
    <cellStyle name="Normal 4 2 5 2 2 2 2 6" xfId="5211" xr:uid="{750F65D9-0FBA-4052-B173-EFCF2397E4C7}"/>
    <cellStyle name="Normal 4 2 5 2 2 2 3" xfId="467" xr:uid="{F8BF1629-C945-433D-A07A-6E04D660472D}"/>
    <cellStyle name="Normal 4 2 5 2 2 2 3 2" xfId="1080" xr:uid="{6215B940-400B-44FA-BAC7-5A5CBC65B814}"/>
    <cellStyle name="Normal 4 2 5 2 2 2 3 2 2" xfId="2304" xr:uid="{E33BF859-EC56-4317-ACBB-0B90A6BD8FA1}"/>
    <cellStyle name="Normal 4 2 5 2 2 2 3 2 2 2" xfId="4752" xr:uid="{40D80253-1E0E-4B4D-9EC6-11C468ABAF56}"/>
    <cellStyle name="Normal 4 2 5 2 2 2 3 2 2 3" xfId="7200" xr:uid="{B81D353F-E8E1-4E43-B7CD-6F3BEE4994E3}"/>
    <cellStyle name="Normal 4 2 5 2 2 2 3 2 3" xfId="3528" xr:uid="{FEA06990-EA0D-4110-8020-3D227567E5AC}"/>
    <cellStyle name="Normal 4 2 5 2 2 2 3 2 4" xfId="5976" xr:uid="{0E2B0281-A7A2-4427-B8C0-59054402F70A}"/>
    <cellStyle name="Normal 4 2 5 2 2 2 3 3" xfId="1692" xr:uid="{FC772FB4-CF49-4EFF-8FD1-A2493FA4DD28}"/>
    <cellStyle name="Normal 4 2 5 2 2 2 3 3 2" xfId="4140" xr:uid="{C1401956-90CB-4DB9-9DAF-A1C2E9A913C6}"/>
    <cellStyle name="Normal 4 2 5 2 2 2 3 3 3" xfId="6588" xr:uid="{7BC2D81C-6EA3-4C54-85AD-5B1453E28898}"/>
    <cellStyle name="Normal 4 2 5 2 2 2 3 4" xfId="2916" xr:uid="{5266F35A-0001-483E-8222-8D9DA8412F4F}"/>
    <cellStyle name="Normal 4 2 5 2 2 2 3 5" xfId="5364" xr:uid="{8003EF69-C1E8-4A0B-8EE2-5DF5F5E191C2}"/>
    <cellStyle name="Normal 4 2 5 2 2 2 4" xfId="774" xr:uid="{30B9CAE1-82F4-436E-BE8E-977F5E531D29}"/>
    <cellStyle name="Normal 4 2 5 2 2 2 4 2" xfId="1998" xr:uid="{E836EDD1-1902-4EC5-8484-B9BAC7FEDC69}"/>
    <cellStyle name="Normal 4 2 5 2 2 2 4 2 2" xfId="4446" xr:uid="{68A904FE-C8CD-440B-9FFD-458B6A304E8D}"/>
    <cellStyle name="Normal 4 2 5 2 2 2 4 2 3" xfId="6894" xr:uid="{3D6CDCB2-0487-4587-9A18-A719D468E3BA}"/>
    <cellStyle name="Normal 4 2 5 2 2 2 4 3" xfId="3222" xr:uid="{B4480DA7-FCE7-4741-A520-88CEA0FF9E65}"/>
    <cellStyle name="Normal 4 2 5 2 2 2 4 4" xfId="5670" xr:uid="{B5AB76B9-EF80-4621-91FD-9C2E5B8CDD41}"/>
    <cellStyle name="Normal 4 2 5 2 2 2 5" xfId="1386" xr:uid="{A1684FBE-EFEC-44DA-B992-78F7F5CEEC32}"/>
    <cellStyle name="Normal 4 2 5 2 2 2 5 2" xfId="3834" xr:uid="{CD21755C-7AF6-42CE-A328-8594571C8CB0}"/>
    <cellStyle name="Normal 4 2 5 2 2 2 5 3" xfId="6282" xr:uid="{4C2A2EA3-148E-44C2-ADFF-81D31CF96D55}"/>
    <cellStyle name="Normal 4 2 5 2 2 2 6" xfId="2610" xr:uid="{891C201E-6090-4408-8B55-1404B4F4CB9E}"/>
    <cellStyle name="Normal 4 2 5 2 2 2 7" xfId="5058" xr:uid="{1E9CE440-62C6-440C-BBCF-30BD933E43EB}"/>
    <cellStyle name="Normal 4 2 5 2 2 3" xfId="232" xr:uid="{3E774E4B-FD79-4537-AD39-F156C050B1E7}"/>
    <cellStyle name="Normal 4 2 5 2 2 3 2" xfId="539" xr:uid="{06AE4AC2-3A76-4636-BCE6-83844A106570}"/>
    <cellStyle name="Normal 4 2 5 2 2 3 2 2" xfId="1152" xr:uid="{FAF3E9F6-5A7D-4650-9591-0F979A001162}"/>
    <cellStyle name="Normal 4 2 5 2 2 3 2 2 2" xfId="2376" xr:uid="{5215CC72-382A-4EE3-8ED0-F7DDC54F4F4E}"/>
    <cellStyle name="Normal 4 2 5 2 2 3 2 2 2 2" xfId="4824" xr:uid="{EE4FA8D1-A57A-432F-BEBF-F443E58D793F}"/>
    <cellStyle name="Normal 4 2 5 2 2 3 2 2 2 3" xfId="7272" xr:uid="{3DFF1D69-3CC8-4BA4-9766-AADA8099866C}"/>
    <cellStyle name="Normal 4 2 5 2 2 3 2 2 3" xfId="3600" xr:uid="{CC844576-E7B7-4771-B4F0-0402D3C57EA2}"/>
    <cellStyle name="Normal 4 2 5 2 2 3 2 2 4" xfId="6048" xr:uid="{7F1F5522-721C-449C-BB89-89A8733F4682}"/>
    <cellStyle name="Normal 4 2 5 2 2 3 2 3" xfId="1764" xr:uid="{E063C777-F81B-484B-BBB8-64AEE0D3688E}"/>
    <cellStyle name="Normal 4 2 5 2 2 3 2 3 2" xfId="4212" xr:uid="{3A12F5CA-F074-4E9F-ADB8-FACE1BFC51C3}"/>
    <cellStyle name="Normal 4 2 5 2 2 3 2 3 3" xfId="6660" xr:uid="{B7A7DB51-503B-45C1-8ADE-A0433E7F891F}"/>
    <cellStyle name="Normal 4 2 5 2 2 3 2 4" xfId="2988" xr:uid="{6066A0E4-3804-4689-A215-346A91312C0E}"/>
    <cellStyle name="Normal 4 2 5 2 2 3 2 5" xfId="5436" xr:uid="{DA8B9B15-B21C-4823-B59D-1C4BAD971FD0}"/>
    <cellStyle name="Normal 4 2 5 2 2 3 3" xfId="846" xr:uid="{378F56DA-7751-47AA-958E-92CF3408F6AA}"/>
    <cellStyle name="Normal 4 2 5 2 2 3 3 2" xfId="2070" xr:uid="{B30AF8DB-03FD-45AA-8C2B-98C2AFB64AFF}"/>
    <cellStyle name="Normal 4 2 5 2 2 3 3 2 2" xfId="4518" xr:uid="{5F261211-D2B3-4FAB-B10D-4108B5FB375F}"/>
    <cellStyle name="Normal 4 2 5 2 2 3 3 2 3" xfId="6966" xr:uid="{F701A652-E1CD-4A50-B384-C5B17472B347}"/>
    <cellStyle name="Normal 4 2 5 2 2 3 3 3" xfId="3294" xr:uid="{1914204A-E56A-491F-8342-7E701C2CB4E8}"/>
    <cellStyle name="Normal 4 2 5 2 2 3 3 4" xfId="5742" xr:uid="{D0FFB5D5-84EF-4837-82E1-59105A463A05}"/>
    <cellStyle name="Normal 4 2 5 2 2 3 4" xfId="1458" xr:uid="{454CEF6E-4EEB-4BAA-9354-217F8328D07C}"/>
    <cellStyle name="Normal 4 2 5 2 2 3 4 2" xfId="3906" xr:uid="{2CCD3DA9-4570-4782-A074-208A43D8F928}"/>
    <cellStyle name="Normal 4 2 5 2 2 3 4 3" xfId="6354" xr:uid="{93DD0141-80D1-423E-AB54-F309C8D3A06D}"/>
    <cellStyle name="Normal 4 2 5 2 2 3 5" xfId="2682" xr:uid="{A1CC0FBF-37C5-4392-8BC4-856E2F202113}"/>
    <cellStyle name="Normal 4 2 5 2 2 3 6" xfId="5130" xr:uid="{7478DCE9-2F14-4F7C-AD01-7533EC1A4FEA}"/>
    <cellStyle name="Normal 4 2 5 2 2 4" xfId="386" xr:uid="{E7BBBD8E-F9E7-426C-99F0-4CC33869AA5E}"/>
    <cellStyle name="Normal 4 2 5 2 2 4 2" xfId="999" xr:uid="{84131535-A531-4918-A125-9A0A50A86B99}"/>
    <cellStyle name="Normal 4 2 5 2 2 4 2 2" xfId="2223" xr:uid="{CD1730CA-3168-4DD8-AB3F-FC61DA246AD2}"/>
    <cellStyle name="Normal 4 2 5 2 2 4 2 2 2" xfId="4671" xr:uid="{8CC00327-6384-47EC-90AF-FF16D31EEC30}"/>
    <cellStyle name="Normal 4 2 5 2 2 4 2 2 3" xfId="7119" xr:uid="{D00D4421-886E-4A65-8482-FAFC7FADD65E}"/>
    <cellStyle name="Normal 4 2 5 2 2 4 2 3" xfId="3447" xr:uid="{1D526D61-9DDC-4001-AEBC-6679E606AB81}"/>
    <cellStyle name="Normal 4 2 5 2 2 4 2 4" xfId="5895" xr:uid="{50F7807E-A41B-4543-BC96-6FCB8A8E1B37}"/>
    <cellStyle name="Normal 4 2 5 2 2 4 3" xfId="1611" xr:uid="{10FAE0D1-9747-49BB-A37D-C028BAF7C782}"/>
    <cellStyle name="Normal 4 2 5 2 2 4 3 2" xfId="4059" xr:uid="{4544593A-DCD3-43BE-A435-4A9BECF7F6FA}"/>
    <cellStyle name="Normal 4 2 5 2 2 4 3 3" xfId="6507" xr:uid="{0A9A6C69-6C66-4718-834D-8D863EF38C1D}"/>
    <cellStyle name="Normal 4 2 5 2 2 4 4" xfId="2835" xr:uid="{559EE3F0-B96F-47BF-9575-EF7C6CB2FB08}"/>
    <cellStyle name="Normal 4 2 5 2 2 4 5" xfId="5283" xr:uid="{7ECDE0C9-3133-4ED8-8D71-1A7936CB0076}"/>
    <cellStyle name="Normal 4 2 5 2 2 5" xfId="693" xr:uid="{72EB6598-F02F-483E-9283-A918412DFAA7}"/>
    <cellStyle name="Normal 4 2 5 2 2 5 2" xfId="1917" xr:uid="{2F432FA0-D550-47F3-BF5A-E7F471ABD1FB}"/>
    <cellStyle name="Normal 4 2 5 2 2 5 2 2" xfId="4365" xr:uid="{500C0A62-146C-4A67-8E4E-3A1FB877C865}"/>
    <cellStyle name="Normal 4 2 5 2 2 5 2 3" xfId="6813" xr:uid="{DDEC28A0-D373-4B8E-928B-FA9586AB3CDA}"/>
    <cellStyle name="Normal 4 2 5 2 2 5 3" xfId="3141" xr:uid="{631A0407-4E7A-426C-A51B-F55EF762B91E}"/>
    <cellStyle name="Normal 4 2 5 2 2 5 4" xfId="5589" xr:uid="{E16FB986-132A-455D-887E-1770B83BB270}"/>
    <cellStyle name="Normal 4 2 5 2 2 6" xfId="1305" xr:uid="{4C1AD65B-403D-4890-BCFA-2AD0CD6691B3}"/>
    <cellStyle name="Normal 4 2 5 2 2 6 2" xfId="3753" xr:uid="{8EE4C6C9-84CB-43DF-8A00-F9F3016C01D9}"/>
    <cellStyle name="Normal 4 2 5 2 2 6 3" xfId="6201" xr:uid="{4EF2572A-E519-49C1-97FE-DEBD7AA4CFD6}"/>
    <cellStyle name="Normal 4 2 5 2 2 7" xfId="2529" xr:uid="{D5BF9F07-2891-47A4-B6ED-1AA36AE0FFBD}"/>
    <cellStyle name="Normal 4 2 5 2 2 8" xfId="4977" xr:uid="{12291BC6-071C-4451-B620-9309D76B4DFC}"/>
    <cellStyle name="Normal 4 2 5 2 3" xfId="124" xr:uid="{78AD398D-9164-43CA-A1AE-8F849D19A019}"/>
    <cellStyle name="Normal 4 2 5 2 3 2" xfId="277" xr:uid="{6979D0B5-AC78-4612-9C32-E12D545BE58E}"/>
    <cellStyle name="Normal 4 2 5 2 3 2 2" xfId="584" xr:uid="{1F4FF387-93AA-4E4E-8784-9F7C97F5FB60}"/>
    <cellStyle name="Normal 4 2 5 2 3 2 2 2" xfId="1197" xr:uid="{901E69FB-366F-433C-9238-076D4B53B84E}"/>
    <cellStyle name="Normal 4 2 5 2 3 2 2 2 2" xfId="2421" xr:uid="{0F68C7EB-B1DF-4663-A3D5-3BADF020796E}"/>
    <cellStyle name="Normal 4 2 5 2 3 2 2 2 2 2" xfId="4869" xr:uid="{02B13BA5-3755-480D-8846-55F15486CABD}"/>
    <cellStyle name="Normal 4 2 5 2 3 2 2 2 2 3" xfId="7317" xr:uid="{BFDA5E95-872E-42A6-8AE4-BCB69EDC9B30}"/>
    <cellStyle name="Normal 4 2 5 2 3 2 2 2 3" xfId="3645" xr:uid="{F9EA5AAC-AD71-459C-88A3-A58F69C76053}"/>
    <cellStyle name="Normal 4 2 5 2 3 2 2 2 4" xfId="6093" xr:uid="{25A570C8-E895-40DB-8FCB-AF935541C0BD}"/>
    <cellStyle name="Normal 4 2 5 2 3 2 2 3" xfId="1809" xr:uid="{DCB9AB65-7EEB-4C71-B7E3-57191A179DCC}"/>
    <cellStyle name="Normal 4 2 5 2 3 2 2 3 2" xfId="4257" xr:uid="{A7B32D1C-F4CE-42D1-9E59-387794BC8FA7}"/>
    <cellStyle name="Normal 4 2 5 2 3 2 2 3 3" xfId="6705" xr:uid="{A1917156-DC3D-430D-8F6B-085C448DC5E2}"/>
    <cellStyle name="Normal 4 2 5 2 3 2 2 4" xfId="3033" xr:uid="{D4B24A0C-EFB4-4CC5-8B1D-9675E87F3C87}"/>
    <cellStyle name="Normal 4 2 5 2 3 2 2 5" xfId="5481" xr:uid="{A5851252-8E17-4716-90E9-B2752DCE4147}"/>
    <cellStyle name="Normal 4 2 5 2 3 2 3" xfId="891" xr:uid="{D0FE03ED-9A64-47B9-8CDE-7DA43684CF7D}"/>
    <cellStyle name="Normal 4 2 5 2 3 2 3 2" xfId="2115" xr:uid="{AB8DE6EF-9BA5-4EE4-B204-1A6CBB9272E8}"/>
    <cellStyle name="Normal 4 2 5 2 3 2 3 2 2" xfId="4563" xr:uid="{D8BA6E1B-262C-4F8C-BED9-CFA002CC7291}"/>
    <cellStyle name="Normal 4 2 5 2 3 2 3 2 3" xfId="7011" xr:uid="{55E77F55-11B0-4134-9E64-BF516160F444}"/>
    <cellStyle name="Normal 4 2 5 2 3 2 3 3" xfId="3339" xr:uid="{1770B208-6D81-499C-8AA0-044D8AE0910F}"/>
    <cellStyle name="Normal 4 2 5 2 3 2 3 4" xfId="5787" xr:uid="{5798488A-EDC1-4EDA-AA4D-D042F15F762C}"/>
    <cellStyle name="Normal 4 2 5 2 3 2 4" xfId="1503" xr:uid="{B9D1BC81-340B-46A2-BE3F-A3D23B8EC81E}"/>
    <cellStyle name="Normal 4 2 5 2 3 2 4 2" xfId="3951" xr:uid="{26108DE4-AF27-4EA4-8DD4-0FE4E05ABA71}"/>
    <cellStyle name="Normal 4 2 5 2 3 2 4 3" xfId="6399" xr:uid="{102B44C1-01B7-4877-BBFC-50450A6E45E2}"/>
    <cellStyle name="Normal 4 2 5 2 3 2 5" xfId="2727" xr:uid="{B50CA448-1B05-435B-834A-55D4B6BFD840}"/>
    <cellStyle name="Normal 4 2 5 2 3 2 6" xfId="5175" xr:uid="{2AB3B627-2260-4E37-A66F-50291F20C21A}"/>
    <cellStyle name="Normal 4 2 5 2 3 3" xfId="431" xr:uid="{104F5C1E-4962-48A1-9F2C-CAB85AF12637}"/>
    <cellStyle name="Normal 4 2 5 2 3 3 2" xfId="1044" xr:uid="{4B5B1C30-67A4-43C9-B248-47156446A5F2}"/>
    <cellStyle name="Normal 4 2 5 2 3 3 2 2" xfId="2268" xr:uid="{AB63602D-16F5-46DB-9C4B-BA5A31AB72D3}"/>
    <cellStyle name="Normal 4 2 5 2 3 3 2 2 2" xfId="4716" xr:uid="{A736C98D-EA40-4C7E-8CCD-D02841A353F1}"/>
    <cellStyle name="Normal 4 2 5 2 3 3 2 2 3" xfId="7164" xr:uid="{EB715755-BEDD-4F81-8A27-074416F29337}"/>
    <cellStyle name="Normal 4 2 5 2 3 3 2 3" xfId="3492" xr:uid="{481B9CEF-D573-4434-BC27-5C012ADF52D5}"/>
    <cellStyle name="Normal 4 2 5 2 3 3 2 4" xfId="5940" xr:uid="{376BA708-FC5B-47B5-8E59-479097881118}"/>
    <cellStyle name="Normal 4 2 5 2 3 3 3" xfId="1656" xr:uid="{CC236C95-EBAC-4F58-886A-DBDC66AF71AA}"/>
    <cellStyle name="Normal 4 2 5 2 3 3 3 2" xfId="4104" xr:uid="{E1F74F50-C541-4A57-AAA7-A66905B5BBA8}"/>
    <cellStyle name="Normal 4 2 5 2 3 3 3 3" xfId="6552" xr:uid="{3443B4E7-6676-4D7C-809C-E9F7761CC7C8}"/>
    <cellStyle name="Normal 4 2 5 2 3 3 4" xfId="2880" xr:uid="{0151A9C2-03BA-4268-A0CC-55EA5A41C676}"/>
    <cellStyle name="Normal 4 2 5 2 3 3 5" xfId="5328" xr:uid="{FE90219C-1F68-4146-BEEF-D53334B82B88}"/>
    <cellStyle name="Normal 4 2 5 2 3 4" xfId="738" xr:uid="{58B3D7A3-9A03-41AB-B54F-7E9C6EF8957A}"/>
    <cellStyle name="Normal 4 2 5 2 3 4 2" xfId="1962" xr:uid="{891272E9-8CE9-4503-84F8-1DB498175616}"/>
    <cellStyle name="Normal 4 2 5 2 3 4 2 2" xfId="4410" xr:uid="{4800F5E7-DF46-4762-9609-95637A82DF3F}"/>
    <cellStyle name="Normal 4 2 5 2 3 4 2 3" xfId="6858" xr:uid="{72AB2D88-6012-4569-8A8E-9EAAA8FC5B27}"/>
    <cellStyle name="Normal 4 2 5 2 3 4 3" xfId="3186" xr:uid="{824D716A-EC48-4F75-8AA3-392924DCFD21}"/>
    <cellStyle name="Normal 4 2 5 2 3 4 4" xfId="5634" xr:uid="{CC29C900-53CF-4CAB-96CC-088736F59D84}"/>
    <cellStyle name="Normal 4 2 5 2 3 5" xfId="1350" xr:uid="{ED13DA65-9F63-43F7-A7D1-0777D67EE3B0}"/>
    <cellStyle name="Normal 4 2 5 2 3 5 2" xfId="3798" xr:uid="{0DE20E25-34C8-4FCF-AB29-304CF3AD0357}"/>
    <cellStyle name="Normal 4 2 5 2 3 5 3" xfId="6246" xr:uid="{838878B5-897C-4FBB-8F54-1E85670280DC}"/>
    <cellStyle name="Normal 4 2 5 2 3 6" xfId="2574" xr:uid="{FAB7068F-AFD9-47E6-ADB0-7406A52B1D76}"/>
    <cellStyle name="Normal 4 2 5 2 3 7" xfId="5022" xr:uid="{63AF08F2-A1DF-4811-A257-08EB156ABD6F}"/>
    <cellStyle name="Normal 4 2 5 2 4" xfId="196" xr:uid="{E633486D-4845-417A-8715-F2F8364B8240}"/>
    <cellStyle name="Normal 4 2 5 2 4 2" xfId="503" xr:uid="{47A92CAA-D3F5-4A4F-B685-E7DBA2BC9A23}"/>
    <cellStyle name="Normal 4 2 5 2 4 2 2" xfId="1116" xr:uid="{F8B46D5A-D991-4218-8888-713D3C2F93AA}"/>
    <cellStyle name="Normal 4 2 5 2 4 2 2 2" xfId="2340" xr:uid="{EFFFCB33-7AC6-4251-BF05-9083D0B97D4B}"/>
    <cellStyle name="Normal 4 2 5 2 4 2 2 2 2" xfId="4788" xr:uid="{8942BB07-97BF-4828-BF39-48D846CD98AA}"/>
    <cellStyle name="Normal 4 2 5 2 4 2 2 2 3" xfId="7236" xr:uid="{1774C8F3-CEDE-4FC9-A2F0-C38601CEB449}"/>
    <cellStyle name="Normal 4 2 5 2 4 2 2 3" xfId="3564" xr:uid="{D25854A0-D430-4A7D-BA09-FDDB82A88DD4}"/>
    <cellStyle name="Normal 4 2 5 2 4 2 2 4" xfId="6012" xr:uid="{685C2CEA-5028-48D0-BE69-2047A20B7D4B}"/>
    <cellStyle name="Normal 4 2 5 2 4 2 3" xfId="1728" xr:uid="{09AD373B-B190-4A98-9CB9-E8C41EA3D377}"/>
    <cellStyle name="Normal 4 2 5 2 4 2 3 2" xfId="4176" xr:uid="{ED521501-BD23-4719-9AC9-C90571794E4C}"/>
    <cellStyle name="Normal 4 2 5 2 4 2 3 3" xfId="6624" xr:uid="{1A69FDD0-0349-4867-871F-9AF6B8C9CFF8}"/>
    <cellStyle name="Normal 4 2 5 2 4 2 4" xfId="2952" xr:uid="{968C6C08-452F-4EBA-99BE-A7DFBC0F8944}"/>
    <cellStyle name="Normal 4 2 5 2 4 2 5" xfId="5400" xr:uid="{C91AE0E9-FDED-4D38-99F1-F444AC9C115D}"/>
    <cellStyle name="Normal 4 2 5 2 4 3" xfId="810" xr:uid="{2080894D-50C7-404C-A3A7-EA74B2CC07D9}"/>
    <cellStyle name="Normal 4 2 5 2 4 3 2" xfId="2034" xr:uid="{AEB6E6A0-86F8-4DDC-B977-1A9B1C4A5B89}"/>
    <cellStyle name="Normal 4 2 5 2 4 3 2 2" xfId="4482" xr:uid="{FDEB9BCD-8867-4DE6-8231-7B0B027C0EC1}"/>
    <cellStyle name="Normal 4 2 5 2 4 3 2 3" xfId="6930" xr:uid="{FE80D31C-1E2A-4877-B8AF-DE0C11A3C0C6}"/>
    <cellStyle name="Normal 4 2 5 2 4 3 3" xfId="3258" xr:uid="{8F16E457-58E2-4249-AA8E-3D9DE2894EFE}"/>
    <cellStyle name="Normal 4 2 5 2 4 3 4" xfId="5706" xr:uid="{3F039183-8F03-40A0-8D31-E51A36975077}"/>
    <cellStyle name="Normal 4 2 5 2 4 4" xfId="1422" xr:uid="{1B7ECD55-48D8-4789-87E2-FB110AFDC8FE}"/>
    <cellStyle name="Normal 4 2 5 2 4 4 2" xfId="3870" xr:uid="{3ABCB7A4-A194-495E-BB09-31F4CCB3246F}"/>
    <cellStyle name="Normal 4 2 5 2 4 4 3" xfId="6318" xr:uid="{7E34D1DA-8147-45AF-9462-242609E25289}"/>
    <cellStyle name="Normal 4 2 5 2 4 5" xfId="2646" xr:uid="{56CE28D1-ED2D-422C-8C74-7D2BEFA6DA02}"/>
    <cellStyle name="Normal 4 2 5 2 4 6" xfId="5094" xr:uid="{D36A2BE2-B594-425C-87E6-FA05575B7322}"/>
    <cellStyle name="Normal 4 2 5 2 5" xfId="350" xr:uid="{A98C24F9-0D22-42FA-85F9-B49B02ABCC60}"/>
    <cellStyle name="Normal 4 2 5 2 5 2" xfId="963" xr:uid="{54C3841B-9A31-42AD-9AB3-FBD5243F3310}"/>
    <cellStyle name="Normal 4 2 5 2 5 2 2" xfId="2187" xr:uid="{D72E9058-1B6F-476F-B6F8-BC9BF1ADDDCE}"/>
    <cellStyle name="Normal 4 2 5 2 5 2 2 2" xfId="4635" xr:uid="{E2634797-AA9F-44E8-8446-E5173A795DD4}"/>
    <cellStyle name="Normal 4 2 5 2 5 2 2 3" xfId="7083" xr:uid="{0843E435-396A-4298-8A39-5789BCA3B1E1}"/>
    <cellStyle name="Normal 4 2 5 2 5 2 3" xfId="3411" xr:uid="{97B84A1A-0A11-4B25-8595-74DF33B8A45A}"/>
    <cellStyle name="Normal 4 2 5 2 5 2 4" xfId="5859" xr:uid="{2FDB36BB-3D78-4F11-A7FB-2F5CCACC07C3}"/>
    <cellStyle name="Normal 4 2 5 2 5 3" xfId="1575" xr:uid="{18A831B2-72D0-48A2-8891-D09A16B68518}"/>
    <cellStyle name="Normal 4 2 5 2 5 3 2" xfId="4023" xr:uid="{1E2F9AF7-DA40-406F-9EA0-405530A53D3F}"/>
    <cellStyle name="Normal 4 2 5 2 5 3 3" xfId="6471" xr:uid="{E17140AE-5ED4-4B86-BC9E-86FA2850F7BC}"/>
    <cellStyle name="Normal 4 2 5 2 5 4" xfId="2799" xr:uid="{85829F5F-E20F-4F83-8DAF-41D61FF7AAFC}"/>
    <cellStyle name="Normal 4 2 5 2 5 5" xfId="5247" xr:uid="{6CC05E85-7F1D-4D5D-ADF6-CE05DE35CC32}"/>
    <cellStyle name="Normal 4 2 5 2 6" xfId="657" xr:uid="{B9704046-9A9B-44AA-ADE5-982FC27CB989}"/>
    <cellStyle name="Normal 4 2 5 2 6 2" xfId="1881" xr:uid="{9E7CC567-4A6E-449B-8BBA-9E08AE743016}"/>
    <cellStyle name="Normal 4 2 5 2 6 2 2" xfId="4329" xr:uid="{6B8AC628-C79B-420A-9A23-72468FA778C2}"/>
    <cellStyle name="Normal 4 2 5 2 6 2 3" xfId="6777" xr:uid="{5E194D06-1AB7-4A99-A03B-71555DF420EE}"/>
    <cellStyle name="Normal 4 2 5 2 6 3" xfId="3105" xr:uid="{835CEC80-47E0-4B62-BB08-486990A7B0B8}"/>
    <cellStyle name="Normal 4 2 5 2 6 4" xfId="5553" xr:uid="{DCC61805-B649-4E31-A742-EFD8A394A764}"/>
    <cellStyle name="Normal 4 2 5 2 7" xfId="1269" xr:uid="{11DDE061-1FDF-4E70-9863-613C3F422495}"/>
    <cellStyle name="Normal 4 2 5 2 7 2" xfId="3717" xr:uid="{2BA60B41-66DE-48C0-BEC1-7DC87C6B442E}"/>
    <cellStyle name="Normal 4 2 5 2 7 3" xfId="6165" xr:uid="{A4037F01-708C-4ACA-B72D-0B736096E45C}"/>
    <cellStyle name="Normal 4 2 5 2 8" xfId="2493" xr:uid="{F2E6E5C7-90F8-411E-9AE9-115DABF8BB11}"/>
    <cellStyle name="Normal 4 2 5 2 9" xfId="4941" xr:uid="{1B0F473D-6A0C-4180-895E-052701745A94}"/>
    <cellStyle name="Normal 4 2 5 3" xfId="64" xr:uid="{298F220B-CE2E-4CC8-B9EE-2DF0E28F4581}"/>
    <cellStyle name="Normal 4 2 5 3 2" xfId="145" xr:uid="{5324655D-B52C-4999-964D-72E46E4D80E5}"/>
    <cellStyle name="Normal 4 2 5 3 2 2" xfId="298" xr:uid="{E31A142E-A066-4596-95B6-A1643E22DF83}"/>
    <cellStyle name="Normal 4 2 5 3 2 2 2" xfId="605" xr:uid="{701DC374-8AD1-4C3A-BE6F-10AC7EF30333}"/>
    <cellStyle name="Normal 4 2 5 3 2 2 2 2" xfId="1218" xr:uid="{A186CA52-BE19-4A88-8A7C-797E839D6325}"/>
    <cellStyle name="Normal 4 2 5 3 2 2 2 2 2" xfId="2442" xr:uid="{DF0FD54D-30AD-4500-9987-A9F58CF25F2A}"/>
    <cellStyle name="Normal 4 2 5 3 2 2 2 2 2 2" xfId="4890" xr:uid="{AE3E3E7D-CC33-401E-B426-C2F4B43175FB}"/>
    <cellStyle name="Normal 4 2 5 3 2 2 2 2 2 3" xfId="7338" xr:uid="{6E707A50-7A07-4795-8BF5-093D745F4118}"/>
    <cellStyle name="Normal 4 2 5 3 2 2 2 2 3" xfId="3666" xr:uid="{B043D7F4-C33E-43F4-845C-D34A26621706}"/>
    <cellStyle name="Normal 4 2 5 3 2 2 2 2 4" xfId="6114" xr:uid="{A361D05C-D8BD-4149-87C4-F44BB26A9D98}"/>
    <cellStyle name="Normal 4 2 5 3 2 2 2 3" xfId="1830" xr:uid="{5E85823A-8BED-4E91-9C12-B33A55BDD930}"/>
    <cellStyle name="Normal 4 2 5 3 2 2 2 3 2" xfId="4278" xr:uid="{B10B39C7-FA73-4641-85A1-D1402D7517C3}"/>
    <cellStyle name="Normal 4 2 5 3 2 2 2 3 3" xfId="6726" xr:uid="{C4A9E484-F57B-48CC-927C-A0BCFCB521FB}"/>
    <cellStyle name="Normal 4 2 5 3 2 2 2 4" xfId="3054" xr:uid="{4554ECDC-0187-4FA4-8515-BA7177CAFD04}"/>
    <cellStyle name="Normal 4 2 5 3 2 2 2 5" xfId="5502" xr:uid="{F1E0E09B-C08A-40DD-88CF-42E0C025B48E}"/>
    <cellStyle name="Normal 4 2 5 3 2 2 3" xfId="912" xr:uid="{F9C84DED-778D-424E-A6DC-32E0C3561548}"/>
    <cellStyle name="Normal 4 2 5 3 2 2 3 2" xfId="2136" xr:uid="{769A6076-2804-4610-B97D-C7847C30B755}"/>
    <cellStyle name="Normal 4 2 5 3 2 2 3 2 2" xfId="4584" xr:uid="{7A5E394E-5973-41F9-86C6-85B3B77B2B83}"/>
    <cellStyle name="Normal 4 2 5 3 2 2 3 2 3" xfId="7032" xr:uid="{8FC399CD-B806-4D60-B955-189C500FFF73}"/>
    <cellStyle name="Normal 4 2 5 3 2 2 3 3" xfId="3360" xr:uid="{9CBE7194-FB56-46C2-8E56-51950FB31BA4}"/>
    <cellStyle name="Normal 4 2 5 3 2 2 3 4" xfId="5808" xr:uid="{223C58DC-433C-4673-A722-7069C3B6210A}"/>
    <cellStyle name="Normal 4 2 5 3 2 2 4" xfId="1524" xr:uid="{69C2CC6A-7F90-49D2-9DFB-CE92D465C8E2}"/>
    <cellStyle name="Normal 4 2 5 3 2 2 4 2" xfId="3972" xr:uid="{AD40B960-CE3E-47DC-A8C4-C0CDD768E484}"/>
    <cellStyle name="Normal 4 2 5 3 2 2 4 3" xfId="6420" xr:uid="{D54C1C6A-6A00-43CC-8DEE-A8A3E7945EDD}"/>
    <cellStyle name="Normal 4 2 5 3 2 2 5" xfId="2748" xr:uid="{9CB1C4EE-1826-4518-8B47-1B11E833D5AE}"/>
    <cellStyle name="Normal 4 2 5 3 2 2 6" xfId="5196" xr:uid="{66D2FA81-3135-480E-96AD-ADF200F0E463}"/>
    <cellStyle name="Normal 4 2 5 3 2 3" xfId="452" xr:uid="{34D526BE-1CA3-4636-90E0-B615C1C39E69}"/>
    <cellStyle name="Normal 4 2 5 3 2 3 2" xfId="1065" xr:uid="{5A4FB2C1-497A-4248-B198-16A664DE426A}"/>
    <cellStyle name="Normal 4 2 5 3 2 3 2 2" xfId="2289" xr:uid="{7F6BA1ED-2D21-4F1F-AC2E-6FD642E1D0DB}"/>
    <cellStyle name="Normal 4 2 5 3 2 3 2 2 2" xfId="4737" xr:uid="{CF8032E2-CA1A-4418-BC12-2E207145CC72}"/>
    <cellStyle name="Normal 4 2 5 3 2 3 2 2 3" xfId="7185" xr:uid="{CBB741BA-437D-4F93-9B5D-3BE88A844750}"/>
    <cellStyle name="Normal 4 2 5 3 2 3 2 3" xfId="3513" xr:uid="{81743F69-ADFD-49D2-A738-D80454CF8291}"/>
    <cellStyle name="Normal 4 2 5 3 2 3 2 4" xfId="5961" xr:uid="{38777E82-137E-4DDC-A46E-1537613CE428}"/>
    <cellStyle name="Normal 4 2 5 3 2 3 3" xfId="1677" xr:uid="{DA981B5F-2360-4AC7-A0CA-713BA6B743A4}"/>
    <cellStyle name="Normal 4 2 5 3 2 3 3 2" xfId="4125" xr:uid="{34F0377F-4F12-4F22-B760-7B5CE584FB65}"/>
    <cellStyle name="Normal 4 2 5 3 2 3 3 3" xfId="6573" xr:uid="{4D419D4B-6DC5-4ECC-B12A-C5AECADFDC51}"/>
    <cellStyle name="Normal 4 2 5 3 2 3 4" xfId="2901" xr:uid="{4F412C3D-BF49-4C8C-B47C-3D8E8D67BCE3}"/>
    <cellStyle name="Normal 4 2 5 3 2 3 5" xfId="5349" xr:uid="{7AE820E6-0B41-41B5-97B3-59852A77E8CF}"/>
    <cellStyle name="Normal 4 2 5 3 2 4" xfId="759" xr:uid="{6135B31C-2ED9-47AA-8024-EF6982EC459C}"/>
    <cellStyle name="Normal 4 2 5 3 2 4 2" xfId="1983" xr:uid="{6BE1E396-C693-435F-8F1D-4E93BC4EBC74}"/>
    <cellStyle name="Normal 4 2 5 3 2 4 2 2" xfId="4431" xr:uid="{DD8AE32F-1BDC-4000-887D-BAC46FA86207}"/>
    <cellStyle name="Normal 4 2 5 3 2 4 2 3" xfId="6879" xr:uid="{845D3B72-E76B-4BD1-8110-5EE89A186943}"/>
    <cellStyle name="Normal 4 2 5 3 2 4 3" xfId="3207" xr:uid="{A567338D-2F15-4B68-B9F2-35DCAA18EC8C}"/>
    <cellStyle name="Normal 4 2 5 3 2 4 4" xfId="5655" xr:uid="{803A41AD-F04F-40F9-9726-23C04A2882FE}"/>
    <cellStyle name="Normal 4 2 5 3 2 5" xfId="1371" xr:uid="{920ABA86-BCEB-4ADD-BC65-42A1F3272C3F}"/>
    <cellStyle name="Normal 4 2 5 3 2 5 2" xfId="3819" xr:uid="{BA13E256-8F27-4722-889A-36241F0364F7}"/>
    <cellStyle name="Normal 4 2 5 3 2 5 3" xfId="6267" xr:uid="{DCA6E075-0229-4B50-A14E-E22DCD5653DB}"/>
    <cellStyle name="Normal 4 2 5 3 2 6" xfId="2595" xr:uid="{C10E59B7-A9AA-4DCC-A3F7-02BAF675E1EB}"/>
    <cellStyle name="Normal 4 2 5 3 2 7" xfId="5043" xr:uid="{EEC321DC-BDE9-4DC7-B55F-E581A1943880}"/>
    <cellStyle name="Normal 4 2 5 3 3" xfId="217" xr:uid="{F74C995C-F0BE-409C-90DB-E61057C30E8C}"/>
    <cellStyle name="Normal 4 2 5 3 3 2" xfId="524" xr:uid="{A4BFA5BF-F6FD-4680-BB06-2E1FF81F6392}"/>
    <cellStyle name="Normal 4 2 5 3 3 2 2" xfId="1137" xr:uid="{8AF748AC-3839-4E4E-8779-E7B3F3BA0033}"/>
    <cellStyle name="Normal 4 2 5 3 3 2 2 2" xfId="2361" xr:uid="{D85BA81B-936B-448C-898F-46E7229804CF}"/>
    <cellStyle name="Normal 4 2 5 3 3 2 2 2 2" xfId="4809" xr:uid="{7D0B21F6-F913-4F78-BF4D-3F348B985D25}"/>
    <cellStyle name="Normal 4 2 5 3 3 2 2 2 3" xfId="7257" xr:uid="{3477C64D-B26E-44E1-A966-9E516FE13A87}"/>
    <cellStyle name="Normal 4 2 5 3 3 2 2 3" xfId="3585" xr:uid="{AFBC9E65-97E7-4DF4-BB0A-BF0E62D62E0C}"/>
    <cellStyle name="Normal 4 2 5 3 3 2 2 4" xfId="6033" xr:uid="{BDF6B280-7799-4941-B5F1-DE9F96466380}"/>
    <cellStyle name="Normal 4 2 5 3 3 2 3" xfId="1749" xr:uid="{3467F4B7-C8BF-42E5-9732-29F6AA59D729}"/>
    <cellStyle name="Normal 4 2 5 3 3 2 3 2" xfId="4197" xr:uid="{3C86C245-4D85-486B-A41A-E6F6AA7C7E76}"/>
    <cellStyle name="Normal 4 2 5 3 3 2 3 3" xfId="6645" xr:uid="{27DD2C2F-6C05-4C63-9F7A-88D070B9A8CC}"/>
    <cellStyle name="Normal 4 2 5 3 3 2 4" xfId="2973" xr:uid="{F7B430A1-1290-4CE6-866C-A38C73D6F527}"/>
    <cellStyle name="Normal 4 2 5 3 3 2 5" xfId="5421" xr:uid="{ACEBBCD5-0C8C-4212-B65F-63C747546BD8}"/>
    <cellStyle name="Normal 4 2 5 3 3 3" xfId="831" xr:uid="{9E86E5FD-BFCE-49F9-8AE9-7992A9E7697E}"/>
    <cellStyle name="Normal 4 2 5 3 3 3 2" xfId="2055" xr:uid="{0D8C75DB-884A-4720-A6A8-BC66C333B697}"/>
    <cellStyle name="Normal 4 2 5 3 3 3 2 2" xfId="4503" xr:uid="{9CBF381A-E7FE-4954-B044-EB5B467B88FF}"/>
    <cellStyle name="Normal 4 2 5 3 3 3 2 3" xfId="6951" xr:uid="{D1663AA6-EE70-4708-8163-3142410AC709}"/>
    <cellStyle name="Normal 4 2 5 3 3 3 3" xfId="3279" xr:uid="{80555A9D-1FEC-4D83-B42F-22F4DC32E165}"/>
    <cellStyle name="Normal 4 2 5 3 3 3 4" xfId="5727" xr:uid="{26836DF3-FA5D-47CF-B8AF-EEA4E22029AD}"/>
    <cellStyle name="Normal 4 2 5 3 3 4" xfId="1443" xr:uid="{5D6A326E-72B2-4E6D-928A-3D29F3D52DC9}"/>
    <cellStyle name="Normal 4 2 5 3 3 4 2" xfId="3891" xr:uid="{BCEA2C2D-07CF-4A1B-9DBE-3D055F2A8953}"/>
    <cellStyle name="Normal 4 2 5 3 3 4 3" xfId="6339" xr:uid="{06B7E816-5643-4C46-A6D5-ECBDCC24E853}"/>
    <cellStyle name="Normal 4 2 5 3 3 5" xfId="2667" xr:uid="{C91E75E0-3812-439A-B970-6FB0D0C5FB8D}"/>
    <cellStyle name="Normal 4 2 5 3 3 6" xfId="5115" xr:uid="{EC924BDE-582D-48F9-83FB-361236161ADC}"/>
    <cellStyle name="Normal 4 2 5 3 4" xfId="371" xr:uid="{16B3C598-89A1-4E2E-B6C4-DE69AA4365E6}"/>
    <cellStyle name="Normal 4 2 5 3 4 2" xfId="984" xr:uid="{39F52973-EC08-4160-B6F7-360685AC562D}"/>
    <cellStyle name="Normal 4 2 5 3 4 2 2" xfId="2208" xr:uid="{9F2C847A-CCCE-49B1-9605-0A1E8565A629}"/>
    <cellStyle name="Normal 4 2 5 3 4 2 2 2" xfId="4656" xr:uid="{6367FD90-BE73-47D9-B11D-88F31B49B065}"/>
    <cellStyle name="Normal 4 2 5 3 4 2 2 3" xfId="7104" xr:uid="{FE0AEC73-AD47-4C67-8F38-22116A9F3F64}"/>
    <cellStyle name="Normal 4 2 5 3 4 2 3" xfId="3432" xr:uid="{1065BC04-EB8E-430E-9628-2B30460615B8}"/>
    <cellStyle name="Normal 4 2 5 3 4 2 4" xfId="5880" xr:uid="{2CCB53A4-4F30-45B7-8221-C2476F91D2D5}"/>
    <cellStyle name="Normal 4 2 5 3 4 3" xfId="1596" xr:uid="{F902BE62-FE8A-48C0-A5F7-5C7DC82DE4BB}"/>
    <cellStyle name="Normal 4 2 5 3 4 3 2" xfId="4044" xr:uid="{9032F1AE-A54B-4F5D-AD0F-5D97E335CC57}"/>
    <cellStyle name="Normal 4 2 5 3 4 3 3" xfId="6492" xr:uid="{4242C82C-913C-468D-9D96-83F81C6226FE}"/>
    <cellStyle name="Normal 4 2 5 3 4 4" xfId="2820" xr:uid="{B5CCDEEF-F8DD-44AC-AEF7-1443CB5260C3}"/>
    <cellStyle name="Normal 4 2 5 3 4 5" xfId="5268" xr:uid="{9DB6D563-B04F-465D-9377-6D296D0404E6}"/>
    <cellStyle name="Normal 4 2 5 3 5" xfId="678" xr:uid="{28D39B4B-4CC8-40FF-9FF4-C8D0814B9C07}"/>
    <cellStyle name="Normal 4 2 5 3 5 2" xfId="1902" xr:uid="{EDEF9366-78E2-430C-BB46-2A4134D99197}"/>
    <cellStyle name="Normal 4 2 5 3 5 2 2" xfId="4350" xr:uid="{3134E5AE-FBF8-477D-9AE3-AB32B7496828}"/>
    <cellStyle name="Normal 4 2 5 3 5 2 3" xfId="6798" xr:uid="{1579A812-8605-4444-828E-FEFA578DB7D2}"/>
    <cellStyle name="Normal 4 2 5 3 5 3" xfId="3126" xr:uid="{A1832844-4DCD-4534-B7A9-BF2562CE7DD4}"/>
    <cellStyle name="Normal 4 2 5 3 5 4" xfId="5574" xr:uid="{274ACF68-DBE3-4E37-8027-0C73296EE7FA}"/>
    <cellStyle name="Normal 4 2 5 3 6" xfId="1290" xr:uid="{C408A815-70B2-4EEB-B323-A69B3CC13170}"/>
    <cellStyle name="Normal 4 2 5 3 6 2" xfId="3738" xr:uid="{04FC84C7-DF52-4BE3-B5F7-F1D447A79AA5}"/>
    <cellStyle name="Normal 4 2 5 3 6 3" xfId="6186" xr:uid="{4B743085-5F72-4E1A-9A39-11076A84FEC5}"/>
    <cellStyle name="Normal 4 2 5 3 7" xfId="2514" xr:uid="{FCF07AD1-B86E-4C28-91DB-ECEDCCB1BF27}"/>
    <cellStyle name="Normal 4 2 5 3 8" xfId="4962" xr:uid="{FF0F78DF-6354-4A82-9752-8CF08D091BCE}"/>
    <cellStyle name="Normal 4 2 5 4" xfId="106" xr:uid="{7C2F3FEC-AF3A-442A-BBBA-9ADAED7014DB}"/>
    <cellStyle name="Normal 4 2 5 4 2" xfId="259" xr:uid="{647EA8C0-C04F-46D0-93E7-86F1EF05D201}"/>
    <cellStyle name="Normal 4 2 5 4 2 2" xfId="566" xr:uid="{9649AF70-4BBE-4D82-BA0C-F4A9E2F2EC25}"/>
    <cellStyle name="Normal 4 2 5 4 2 2 2" xfId="1179" xr:uid="{2E853F20-C4EB-4929-BD19-5BFB08DC6CC1}"/>
    <cellStyle name="Normal 4 2 5 4 2 2 2 2" xfId="2403" xr:uid="{92526C2C-8CCE-4AC0-AF44-590179C03EBC}"/>
    <cellStyle name="Normal 4 2 5 4 2 2 2 2 2" xfId="4851" xr:uid="{BAEA163C-28EC-4A77-99F7-6BB6A51A44AC}"/>
    <cellStyle name="Normal 4 2 5 4 2 2 2 2 3" xfId="7299" xr:uid="{6304D5B4-88C4-4924-9E0D-2D2B7BB44347}"/>
    <cellStyle name="Normal 4 2 5 4 2 2 2 3" xfId="3627" xr:uid="{EC742440-E413-4CEA-B162-AFF0A2C74BF8}"/>
    <cellStyle name="Normal 4 2 5 4 2 2 2 4" xfId="6075" xr:uid="{E8884898-3145-40A2-9275-6150DB8425E3}"/>
    <cellStyle name="Normal 4 2 5 4 2 2 3" xfId="1791" xr:uid="{2F937A75-07A2-4425-8558-5B9A65C0208C}"/>
    <cellStyle name="Normal 4 2 5 4 2 2 3 2" xfId="4239" xr:uid="{E468A554-8F5E-41D1-9677-F0C15B2679BB}"/>
    <cellStyle name="Normal 4 2 5 4 2 2 3 3" xfId="6687" xr:uid="{91E06923-5357-4CA1-9CA4-BFA1AF67E0FA}"/>
    <cellStyle name="Normal 4 2 5 4 2 2 4" xfId="3015" xr:uid="{A50CE0AD-0BB4-446C-A64E-AC33B36A87C1}"/>
    <cellStyle name="Normal 4 2 5 4 2 2 5" xfId="5463" xr:uid="{4F7C50C4-0BB1-4D79-8E77-5C7A22EDAF4B}"/>
    <cellStyle name="Normal 4 2 5 4 2 3" xfId="873" xr:uid="{8D87F6EF-9CE9-4E66-82BD-96035EBFDCA9}"/>
    <cellStyle name="Normal 4 2 5 4 2 3 2" xfId="2097" xr:uid="{B4068F63-B0ED-4CF5-9F2C-57E8D941EC61}"/>
    <cellStyle name="Normal 4 2 5 4 2 3 2 2" xfId="4545" xr:uid="{D7B5F709-6134-45C7-B3AE-DAB813B5294E}"/>
    <cellStyle name="Normal 4 2 5 4 2 3 2 3" xfId="6993" xr:uid="{5F6AE28C-7740-4F53-B11A-3F2A4C6757CE}"/>
    <cellStyle name="Normal 4 2 5 4 2 3 3" xfId="3321" xr:uid="{37B18BF7-AFF6-4EB4-AC13-749945BDDC20}"/>
    <cellStyle name="Normal 4 2 5 4 2 3 4" xfId="5769" xr:uid="{7DE958FC-4500-46D7-A941-265F7B3E07ED}"/>
    <cellStyle name="Normal 4 2 5 4 2 4" xfId="1485" xr:uid="{A843F97D-B6D4-4FC6-AE4C-5E9E1DA59E24}"/>
    <cellStyle name="Normal 4 2 5 4 2 4 2" xfId="3933" xr:uid="{1D06A239-3F85-4430-A02D-C46CD58E7A2A}"/>
    <cellStyle name="Normal 4 2 5 4 2 4 3" xfId="6381" xr:uid="{421CE559-AB04-4868-9BEB-D80DE9AC19E5}"/>
    <cellStyle name="Normal 4 2 5 4 2 5" xfId="2709" xr:uid="{1C8471B1-3C71-4185-B7B5-2184CB521D02}"/>
    <cellStyle name="Normal 4 2 5 4 2 6" xfId="5157" xr:uid="{5A953ACD-1F9F-4686-962B-97779D2B230D}"/>
    <cellStyle name="Normal 4 2 5 4 3" xfId="413" xr:uid="{206BD2B1-56EA-401E-B0F7-4842D022C446}"/>
    <cellStyle name="Normal 4 2 5 4 3 2" xfId="1026" xr:uid="{7AFDBEB5-A23C-4F7D-9BBD-45015821778E}"/>
    <cellStyle name="Normal 4 2 5 4 3 2 2" xfId="2250" xr:uid="{9FB7045E-EA27-4406-8B02-9D1BABBCDCA8}"/>
    <cellStyle name="Normal 4 2 5 4 3 2 2 2" xfId="4698" xr:uid="{27029F72-3B67-4AB2-9D29-763EDE0BCC3A}"/>
    <cellStyle name="Normal 4 2 5 4 3 2 2 3" xfId="7146" xr:uid="{58754249-D082-4D4A-90FA-C7309F1824A3}"/>
    <cellStyle name="Normal 4 2 5 4 3 2 3" xfId="3474" xr:uid="{1D9BB433-2B7F-4493-B34F-1E2BC38FF132}"/>
    <cellStyle name="Normal 4 2 5 4 3 2 4" xfId="5922" xr:uid="{88C0BF8E-A832-4F6E-9172-B4981CFEE80D}"/>
    <cellStyle name="Normal 4 2 5 4 3 3" xfId="1638" xr:uid="{F754DACD-DC05-43A7-94D1-AD7436B48955}"/>
    <cellStyle name="Normal 4 2 5 4 3 3 2" xfId="4086" xr:uid="{22BD0969-4F13-483B-8A81-098EC702CBC6}"/>
    <cellStyle name="Normal 4 2 5 4 3 3 3" xfId="6534" xr:uid="{AB3D16E0-F7E0-425D-8C97-0F6995FABF03}"/>
    <cellStyle name="Normal 4 2 5 4 3 4" xfId="2862" xr:uid="{513762B0-1C42-4886-A408-A49D4EB1FA14}"/>
    <cellStyle name="Normal 4 2 5 4 3 5" xfId="5310" xr:uid="{E5D0EF47-607E-492A-AA89-9B958C695B95}"/>
    <cellStyle name="Normal 4 2 5 4 4" xfId="720" xr:uid="{8EDC5F30-9774-47E6-88F4-2311164EF21E}"/>
    <cellStyle name="Normal 4 2 5 4 4 2" xfId="1944" xr:uid="{9012BCBF-AF82-43AE-BC5A-55AE37257CBC}"/>
    <cellStyle name="Normal 4 2 5 4 4 2 2" xfId="4392" xr:uid="{33F47169-8134-48FC-B8A8-DE478DC5EF15}"/>
    <cellStyle name="Normal 4 2 5 4 4 2 3" xfId="6840" xr:uid="{60B32E37-33ED-4B28-846A-EB8F9A8FA215}"/>
    <cellStyle name="Normal 4 2 5 4 4 3" xfId="3168" xr:uid="{B0E6BE57-0227-4019-A748-E450B60647AC}"/>
    <cellStyle name="Normal 4 2 5 4 4 4" xfId="5616" xr:uid="{79FF9FD7-D065-4BBA-BA8D-674993A8856E}"/>
    <cellStyle name="Normal 4 2 5 4 5" xfId="1332" xr:uid="{F4054E57-896B-4442-9785-B33F3388B739}"/>
    <cellStyle name="Normal 4 2 5 4 5 2" xfId="3780" xr:uid="{DC506A73-8842-4419-BC5E-3D534A992858}"/>
    <cellStyle name="Normal 4 2 5 4 5 3" xfId="6228" xr:uid="{C1458A5B-EF04-48D2-AD34-858E1D17D650}"/>
    <cellStyle name="Normal 4 2 5 4 6" xfId="2556" xr:uid="{6BFC5DD2-EB88-4C24-8788-294B2E40C44E}"/>
    <cellStyle name="Normal 4 2 5 4 7" xfId="5004" xr:uid="{46E30D10-5979-4A65-9AC2-A1FD225B8FE9}"/>
    <cellStyle name="Normal 4 2 5 5" xfId="178" xr:uid="{29CCAE5E-7BA9-4806-9B43-851891C388FD}"/>
    <cellStyle name="Normal 4 2 5 5 2" xfId="485" xr:uid="{4C62E463-13E7-4096-9553-6BA0BCD69A3A}"/>
    <cellStyle name="Normal 4 2 5 5 2 2" xfId="1098" xr:uid="{022C7414-F4AB-4EFE-9F93-ACCFD68B787F}"/>
    <cellStyle name="Normal 4 2 5 5 2 2 2" xfId="2322" xr:uid="{852A741E-5A9D-4C82-A1E9-FD3739B82ED5}"/>
    <cellStyle name="Normal 4 2 5 5 2 2 2 2" xfId="4770" xr:uid="{03449039-3F7B-4230-8F40-844C3C849244}"/>
    <cellStyle name="Normal 4 2 5 5 2 2 2 3" xfId="7218" xr:uid="{011C8298-A283-4386-9BED-3E9FAC15147A}"/>
    <cellStyle name="Normal 4 2 5 5 2 2 3" xfId="3546" xr:uid="{60C9F750-D576-4E07-8768-D41B7C12072D}"/>
    <cellStyle name="Normal 4 2 5 5 2 2 4" xfId="5994" xr:uid="{73A1E604-F08D-4FF2-B5ED-FF76464624E3}"/>
    <cellStyle name="Normal 4 2 5 5 2 3" xfId="1710" xr:uid="{6C94503A-3D65-4BE5-A137-918349AC54C8}"/>
    <cellStyle name="Normal 4 2 5 5 2 3 2" xfId="4158" xr:uid="{981DC69B-933A-4810-ACE1-B7D1AAF2C779}"/>
    <cellStyle name="Normal 4 2 5 5 2 3 3" xfId="6606" xr:uid="{FEBB0C26-CADC-4FBD-9CB0-9B7618E5EEC3}"/>
    <cellStyle name="Normal 4 2 5 5 2 4" xfId="2934" xr:uid="{1CBD1554-2273-4541-AFDA-77C90B0B82BA}"/>
    <cellStyle name="Normal 4 2 5 5 2 5" xfId="5382" xr:uid="{D8DB3730-23D1-4304-9CE5-65300E74AAFF}"/>
    <cellStyle name="Normal 4 2 5 5 3" xfId="792" xr:uid="{BC99C7A2-C51A-4B91-B430-BD3C952C8FF8}"/>
    <cellStyle name="Normal 4 2 5 5 3 2" xfId="2016" xr:uid="{26DB9143-84BE-40B4-B087-75EFABC269FB}"/>
    <cellStyle name="Normal 4 2 5 5 3 2 2" xfId="4464" xr:uid="{2CB97220-889F-4B8D-9946-35C39A6A8427}"/>
    <cellStyle name="Normal 4 2 5 5 3 2 3" xfId="6912" xr:uid="{509AC968-74D2-44FE-93E9-82DF170F2A07}"/>
    <cellStyle name="Normal 4 2 5 5 3 3" xfId="3240" xr:uid="{FEE4F642-D8D8-4D38-9647-FAC253009949}"/>
    <cellStyle name="Normal 4 2 5 5 3 4" xfId="5688" xr:uid="{ED7EEFF5-EBBB-4DB2-A201-D05A4B762F4F}"/>
    <cellStyle name="Normal 4 2 5 5 4" xfId="1404" xr:uid="{0A807C66-5D4C-4D3A-B545-E2E620F8EF7F}"/>
    <cellStyle name="Normal 4 2 5 5 4 2" xfId="3852" xr:uid="{B6EAF3A2-1124-40CA-B923-E8C1C34E143B}"/>
    <cellStyle name="Normal 4 2 5 5 4 3" xfId="6300" xr:uid="{180F7792-0153-4918-B513-F041BF687908}"/>
    <cellStyle name="Normal 4 2 5 5 5" xfId="2628" xr:uid="{3DC7942F-7AAE-4B4F-B232-BD01A6738CFB}"/>
    <cellStyle name="Normal 4 2 5 5 6" xfId="5076" xr:uid="{DFF7752A-CF95-40A2-90BC-FEA7C1831EED}"/>
    <cellStyle name="Normal 4 2 5 6" xfId="332" xr:uid="{5CA7236B-C505-43B8-B125-A468849A7920}"/>
    <cellStyle name="Normal 4 2 5 6 2" xfId="945" xr:uid="{251B05BB-0A96-44ED-AF47-0963FDA2903B}"/>
    <cellStyle name="Normal 4 2 5 6 2 2" xfId="2169" xr:uid="{96E48CC5-A92C-4A17-A104-3AD1AAA03FE7}"/>
    <cellStyle name="Normal 4 2 5 6 2 2 2" xfId="4617" xr:uid="{A7FE3B9D-1B32-4016-8B7D-C59D28EED73D}"/>
    <cellStyle name="Normal 4 2 5 6 2 2 3" xfId="7065" xr:uid="{8D72198B-F2A2-43FD-9AC7-CAB3B75F6143}"/>
    <cellStyle name="Normal 4 2 5 6 2 3" xfId="3393" xr:uid="{0F375A0A-71B5-4385-B0A4-0F35C0CEB68B}"/>
    <cellStyle name="Normal 4 2 5 6 2 4" xfId="5841" xr:uid="{53009977-C34B-4F9D-9FB5-1BD7F30504E5}"/>
    <cellStyle name="Normal 4 2 5 6 3" xfId="1557" xr:uid="{8DB82421-6B96-4B1C-A3C8-0CBCE40A2E8F}"/>
    <cellStyle name="Normal 4 2 5 6 3 2" xfId="4005" xr:uid="{48B0A231-7229-4C98-BC25-E94F34C8B8C6}"/>
    <cellStyle name="Normal 4 2 5 6 3 3" xfId="6453" xr:uid="{34909425-8586-46C8-8756-D85C1FC7EE16}"/>
    <cellStyle name="Normal 4 2 5 6 4" xfId="2781" xr:uid="{F789C81F-5486-4B2A-9FD9-F4D46A08305C}"/>
    <cellStyle name="Normal 4 2 5 6 5" xfId="5229" xr:uid="{F8D7AA1F-24EA-4163-BA47-B949AD541D13}"/>
    <cellStyle name="Normal 4 2 5 7" xfId="639" xr:uid="{0CF3A6FF-BDF2-4A5E-9284-EFFE070E18CE}"/>
    <cellStyle name="Normal 4 2 5 7 2" xfId="1863" xr:uid="{5F4B5A10-EF9D-4027-92C0-D4C91A6291D3}"/>
    <cellStyle name="Normal 4 2 5 7 2 2" xfId="4311" xr:uid="{563CC494-8FFE-4BA4-8E20-A3C8341C3EB4}"/>
    <cellStyle name="Normal 4 2 5 7 2 3" xfId="6759" xr:uid="{CE4B077C-B712-40FF-A5E1-A5D459D08930}"/>
    <cellStyle name="Normal 4 2 5 7 3" xfId="3087" xr:uid="{6E67E52C-4668-44ED-A590-8DCC2E83E72D}"/>
    <cellStyle name="Normal 4 2 5 7 4" xfId="5535" xr:uid="{3E9A34DF-8E3E-48F8-A270-5FCDD880E91E}"/>
    <cellStyle name="Normal 4 2 5 8" xfId="1251" xr:uid="{B9023497-F0A9-4DC5-BC74-609A991F45B4}"/>
    <cellStyle name="Normal 4 2 5 8 2" xfId="3699" xr:uid="{C562311D-EDE6-4DEE-BF22-152884934A04}"/>
    <cellStyle name="Normal 4 2 5 8 3" xfId="6147" xr:uid="{DB422234-8E10-4362-8545-A84323FE0D4B}"/>
    <cellStyle name="Normal 4 2 5 9" xfId="2475" xr:uid="{6F10E401-71CC-41F4-948B-1904461E7A48}"/>
    <cellStyle name="Normal 4 2 6" xfId="30" xr:uid="{1963450A-4DAD-44C2-845A-B9A99EF3E7D9}"/>
    <cellStyle name="Normal 4 2 6 2" xfId="67" xr:uid="{4AB8F593-64F5-4C2C-A6F2-8295BD669AA5}"/>
    <cellStyle name="Normal 4 2 6 2 2" xfId="148" xr:uid="{2FAA539F-2C39-4917-81AC-2208B8EA7E49}"/>
    <cellStyle name="Normal 4 2 6 2 2 2" xfId="301" xr:uid="{A77B5D6C-7B0F-45BC-B4D1-0A186623B3E8}"/>
    <cellStyle name="Normal 4 2 6 2 2 2 2" xfId="608" xr:uid="{311F9139-A92A-4684-AE68-A6173AAF7822}"/>
    <cellStyle name="Normal 4 2 6 2 2 2 2 2" xfId="1221" xr:uid="{9EF80B2A-BF99-49C7-9F54-B622071FBB29}"/>
    <cellStyle name="Normal 4 2 6 2 2 2 2 2 2" xfId="2445" xr:uid="{16501F16-C0A4-4B28-BCC4-AEB637BA7B5A}"/>
    <cellStyle name="Normal 4 2 6 2 2 2 2 2 2 2" xfId="4893" xr:uid="{A94EC0E4-A970-47AA-B906-5610556C910F}"/>
    <cellStyle name="Normal 4 2 6 2 2 2 2 2 2 3" xfId="7341" xr:uid="{7CC87B42-1BF3-4263-B2E4-F2AD671BBD84}"/>
    <cellStyle name="Normal 4 2 6 2 2 2 2 2 3" xfId="3669" xr:uid="{EF67487D-1948-4D3A-B143-A606F2C0663E}"/>
    <cellStyle name="Normal 4 2 6 2 2 2 2 2 4" xfId="6117" xr:uid="{98902B71-3808-4B57-8C70-48F4FDCE0461}"/>
    <cellStyle name="Normal 4 2 6 2 2 2 2 3" xfId="1833" xr:uid="{6EE69E1A-094E-44C9-93BA-7AEF0D50C763}"/>
    <cellStyle name="Normal 4 2 6 2 2 2 2 3 2" xfId="4281" xr:uid="{25E9949E-A5F3-4E45-B89F-F5303E2CC5CC}"/>
    <cellStyle name="Normal 4 2 6 2 2 2 2 3 3" xfId="6729" xr:uid="{75E6960B-2A3F-4DAD-99E8-463955DF7779}"/>
    <cellStyle name="Normal 4 2 6 2 2 2 2 4" xfId="3057" xr:uid="{44E3F540-E214-4913-8FB5-59A4A381840F}"/>
    <cellStyle name="Normal 4 2 6 2 2 2 2 5" xfId="5505" xr:uid="{D358E58C-188F-4B29-888C-1680840DEA38}"/>
    <cellStyle name="Normal 4 2 6 2 2 2 3" xfId="915" xr:uid="{AF884D43-A07C-4FE4-82BB-474513463ECF}"/>
    <cellStyle name="Normal 4 2 6 2 2 2 3 2" xfId="2139" xr:uid="{F87907EB-8CF9-4EE3-908E-470C6985B683}"/>
    <cellStyle name="Normal 4 2 6 2 2 2 3 2 2" xfId="4587" xr:uid="{1EBB6F78-EA46-439C-8774-61FEDC62C921}"/>
    <cellStyle name="Normal 4 2 6 2 2 2 3 2 3" xfId="7035" xr:uid="{B7095007-86C5-4416-B56F-001F0E8FB961}"/>
    <cellStyle name="Normal 4 2 6 2 2 2 3 3" xfId="3363" xr:uid="{617DE6CA-04A7-4F07-B2BD-BAE0E212D6B3}"/>
    <cellStyle name="Normal 4 2 6 2 2 2 3 4" xfId="5811" xr:uid="{65BC45BB-B96B-44F6-B8BA-4F8066BB219A}"/>
    <cellStyle name="Normal 4 2 6 2 2 2 4" xfId="1527" xr:uid="{2FB4B374-1DE9-43A9-A1DF-EC2A22589528}"/>
    <cellStyle name="Normal 4 2 6 2 2 2 4 2" xfId="3975" xr:uid="{14D33E96-D2DA-4701-91BB-99B770F51AA9}"/>
    <cellStyle name="Normal 4 2 6 2 2 2 4 3" xfId="6423" xr:uid="{7EB0C699-12A7-47B6-84AC-CF3873B6FC5D}"/>
    <cellStyle name="Normal 4 2 6 2 2 2 5" xfId="2751" xr:uid="{9E531188-1C31-42CA-970B-CB27E29621C5}"/>
    <cellStyle name="Normal 4 2 6 2 2 2 6" xfId="5199" xr:uid="{D4D71B2D-D7F2-4A15-9FC8-4D1D54FC8083}"/>
    <cellStyle name="Normal 4 2 6 2 2 3" xfId="455" xr:uid="{BF336A78-B46F-4616-BFEC-6875EA928128}"/>
    <cellStyle name="Normal 4 2 6 2 2 3 2" xfId="1068" xr:uid="{E965A1BF-8ABB-4E6B-A0D1-4C613E326182}"/>
    <cellStyle name="Normal 4 2 6 2 2 3 2 2" xfId="2292" xr:uid="{F93ACD50-E357-4E3A-A24C-86FCEF1AA494}"/>
    <cellStyle name="Normal 4 2 6 2 2 3 2 2 2" xfId="4740" xr:uid="{A100692F-9173-46D4-B3D0-204CC83EDCED}"/>
    <cellStyle name="Normal 4 2 6 2 2 3 2 2 3" xfId="7188" xr:uid="{FD5DC10A-B847-472F-BBED-4DE2759A3ACC}"/>
    <cellStyle name="Normal 4 2 6 2 2 3 2 3" xfId="3516" xr:uid="{FEC1864B-4F3D-4178-BCA2-DAA48D0F125A}"/>
    <cellStyle name="Normal 4 2 6 2 2 3 2 4" xfId="5964" xr:uid="{A4F528E6-D1B5-40FA-8C0F-58B4B09342D5}"/>
    <cellStyle name="Normal 4 2 6 2 2 3 3" xfId="1680" xr:uid="{D9890F5F-16E0-4DF8-A74E-447AE84B96F7}"/>
    <cellStyle name="Normal 4 2 6 2 2 3 3 2" xfId="4128" xr:uid="{A5A6EF9C-6934-4983-A3AD-DF0B76895C57}"/>
    <cellStyle name="Normal 4 2 6 2 2 3 3 3" xfId="6576" xr:uid="{CDA664F6-A3A8-4911-86B8-F20E0033051F}"/>
    <cellStyle name="Normal 4 2 6 2 2 3 4" xfId="2904" xr:uid="{51A05350-E978-4DFA-92A8-4245EF2B7240}"/>
    <cellStyle name="Normal 4 2 6 2 2 3 5" xfId="5352" xr:uid="{19928060-E377-4978-9B15-54EFB6564C4C}"/>
    <cellStyle name="Normal 4 2 6 2 2 4" xfId="762" xr:uid="{A1BC445A-4593-4FB1-A2CE-CEFC61067E05}"/>
    <cellStyle name="Normal 4 2 6 2 2 4 2" xfId="1986" xr:uid="{A3BA7461-EADD-4975-A768-84EDA00C82A5}"/>
    <cellStyle name="Normal 4 2 6 2 2 4 2 2" xfId="4434" xr:uid="{3D7EE652-346D-4729-98F4-37413B354305}"/>
    <cellStyle name="Normal 4 2 6 2 2 4 2 3" xfId="6882" xr:uid="{9DFD39DC-D786-4BF4-8E12-E3EEC580DA3B}"/>
    <cellStyle name="Normal 4 2 6 2 2 4 3" xfId="3210" xr:uid="{950EE766-441E-4EEF-AF0F-F8F74A7CF7FF}"/>
    <cellStyle name="Normal 4 2 6 2 2 4 4" xfId="5658" xr:uid="{717243F7-9F58-4047-AA05-81403CA0B920}"/>
    <cellStyle name="Normal 4 2 6 2 2 5" xfId="1374" xr:uid="{B553E3C8-0CF5-4E98-984A-4D6B079A9B0E}"/>
    <cellStyle name="Normal 4 2 6 2 2 5 2" xfId="3822" xr:uid="{EF660827-C37B-4F21-A4C8-D053A423A473}"/>
    <cellStyle name="Normal 4 2 6 2 2 5 3" xfId="6270" xr:uid="{52D51EDC-2705-4E6F-BFBD-59115F8E39E6}"/>
    <cellStyle name="Normal 4 2 6 2 2 6" xfId="2598" xr:uid="{C2101109-D293-4C68-9E1C-2815CAD5A655}"/>
    <cellStyle name="Normal 4 2 6 2 2 7" xfId="5046" xr:uid="{FF6A4695-E135-4E58-97D1-EEAC41EF4654}"/>
    <cellStyle name="Normal 4 2 6 2 3" xfId="220" xr:uid="{0CD52A26-7252-40B9-8169-34D007545A4F}"/>
    <cellStyle name="Normal 4 2 6 2 3 2" xfId="527" xr:uid="{74DEBF2D-CB23-4F50-B167-DD4BCE5BE3B4}"/>
    <cellStyle name="Normal 4 2 6 2 3 2 2" xfId="1140" xr:uid="{50D9E7F5-F1F5-4B0A-87D7-F6607A480CFD}"/>
    <cellStyle name="Normal 4 2 6 2 3 2 2 2" xfId="2364" xr:uid="{C669239B-F26C-48BE-9519-27EE437AA6FC}"/>
    <cellStyle name="Normal 4 2 6 2 3 2 2 2 2" xfId="4812" xr:uid="{D33E09E6-0F1C-4694-9A4F-56A7B9EE82DD}"/>
    <cellStyle name="Normal 4 2 6 2 3 2 2 2 3" xfId="7260" xr:uid="{DCEEE7B0-4EDF-495B-98F3-675B8A775D6E}"/>
    <cellStyle name="Normal 4 2 6 2 3 2 2 3" xfId="3588" xr:uid="{34354C94-1645-4F8C-8E59-6534AB448542}"/>
    <cellStyle name="Normal 4 2 6 2 3 2 2 4" xfId="6036" xr:uid="{E728FF41-D529-477A-A931-33FCC96C094C}"/>
    <cellStyle name="Normal 4 2 6 2 3 2 3" xfId="1752" xr:uid="{E7DA9E69-9876-42BA-8717-32CF590D2B7F}"/>
    <cellStyle name="Normal 4 2 6 2 3 2 3 2" xfId="4200" xr:uid="{CE18A16F-084A-4B22-904A-202128AC57D4}"/>
    <cellStyle name="Normal 4 2 6 2 3 2 3 3" xfId="6648" xr:uid="{10E448A8-5162-4D3F-9084-F34797A12239}"/>
    <cellStyle name="Normal 4 2 6 2 3 2 4" xfId="2976" xr:uid="{A06DBDED-69B7-4E6D-8CBF-941524224F51}"/>
    <cellStyle name="Normal 4 2 6 2 3 2 5" xfId="5424" xr:uid="{E9120D8F-843E-45A9-905B-1415A87119D5}"/>
    <cellStyle name="Normal 4 2 6 2 3 3" xfId="834" xr:uid="{A351286B-2822-40EF-95D7-A07D8083BC9E}"/>
    <cellStyle name="Normal 4 2 6 2 3 3 2" xfId="2058" xr:uid="{B0D47656-8DFD-405F-B14B-01F47211492B}"/>
    <cellStyle name="Normal 4 2 6 2 3 3 2 2" xfId="4506" xr:uid="{186084AB-2D73-4A68-8DBC-194C3CAF7FD2}"/>
    <cellStyle name="Normal 4 2 6 2 3 3 2 3" xfId="6954" xr:uid="{D5B48582-C333-4142-AC79-D88C5D7A3D54}"/>
    <cellStyle name="Normal 4 2 6 2 3 3 3" xfId="3282" xr:uid="{D306F386-3769-49EE-AA7E-D0CA31A1F67D}"/>
    <cellStyle name="Normal 4 2 6 2 3 3 4" xfId="5730" xr:uid="{6B0CB3F8-7B15-440A-B2F4-1FE8892A7608}"/>
    <cellStyle name="Normal 4 2 6 2 3 4" xfId="1446" xr:uid="{40D39FB5-B293-4ACA-A41C-2CEA3B868152}"/>
    <cellStyle name="Normal 4 2 6 2 3 4 2" xfId="3894" xr:uid="{6DFE9CED-6198-44D8-B0E9-8FD662E333EF}"/>
    <cellStyle name="Normal 4 2 6 2 3 4 3" xfId="6342" xr:uid="{B62D3FE5-073E-458E-81E8-91D1A033190C}"/>
    <cellStyle name="Normal 4 2 6 2 3 5" xfId="2670" xr:uid="{CA883114-6035-4EE9-AD20-BFEA31900892}"/>
    <cellStyle name="Normal 4 2 6 2 3 6" xfId="5118" xr:uid="{C09A122E-AEC3-4AAE-A210-A446F25C1320}"/>
    <cellStyle name="Normal 4 2 6 2 4" xfId="374" xr:uid="{214E04C9-6F1D-4354-A903-EF19D7A6908A}"/>
    <cellStyle name="Normal 4 2 6 2 4 2" xfId="987" xr:uid="{0F17DDE9-8459-4144-A649-299DFDE29EDD}"/>
    <cellStyle name="Normal 4 2 6 2 4 2 2" xfId="2211" xr:uid="{E9A6AFBE-FE5F-42BB-87B1-2F1EFFD78267}"/>
    <cellStyle name="Normal 4 2 6 2 4 2 2 2" xfId="4659" xr:uid="{6BDF058E-92E3-4EC6-BE98-969C9713011D}"/>
    <cellStyle name="Normal 4 2 6 2 4 2 2 3" xfId="7107" xr:uid="{5A673A2C-EDBE-47F2-B538-DBCC6FA35630}"/>
    <cellStyle name="Normal 4 2 6 2 4 2 3" xfId="3435" xr:uid="{C403E25A-43BE-4EA2-997C-C72C18639EB5}"/>
    <cellStyle name="Normal 4 2 6 2 4 2 4" xfId="5883" xr:uid="{A2EF4463-CAA3-4EA1-9269-5CF2F2999B84}"/>
    <cellStyle name="Normal 4 2 6 2 4 3" xfId="1599" xr:uid="{B584659E-6CD0-420C-B88E-973ECB00225D}"/>
    <cellStyle name="Normal 4 2 6 2 4 3 2" xfId="4047" xr:uid="{D355AD80-BBF5-4AD0-BE11-12A31E243455}"/>
    <cellStyle name="Normal 4 2 6 2 4 3 3" xfId="6495" xr:uid="{20D1997C-F679-4858-909C-3F9FBBEB462E}"/>
    <cellStyle name="Normal 4 2 6 2 4 4" xfId="2823" xr:uid="{790B88B3-A02A-4DD8-AA0B-E4C8BD9ED9A7}"/>
    <cellStyle name="Normal 4 2 6 2 4 5" xfId="5271" xr:uid="{8C768821-0F82-4FB0-86C9-BC8003CDDB9B}"/>
    <cellStyle name="Normal 4 2 6 2 5" xfId="681" xr:uid="{BEF4FD83-8EF3-44EC-BE39-197A7B99855E}"/>
    <cellStyle name="Normal 4 2 6 2 5 2" xfId="1905" xr:uid="{5AAAA7BB-42ED-42A4-B5F1-745200637592}"/>
    <cellStyle name="Normal 4 2 6 2 5 2 2" xfId="4353" xr:uid="{189A9082-E834-4F37-BC74-A2DA540DD5EA}"/>
    <cellStyle name="Normal 4 2 6 2 5 2 3" xfId="6801" xr:uid="{DC01851E-BDE4-4478-9B7E-EF97A03808C8}"/>
    <cellStyle name="Normal 4 2 6 2 5 3" xfId="3129" xr:uid="{769BF912-5238-4ACA-80DD-7C22195DBD46}"/>
    <cellStyle name="Normal 4 2 6 2 5 4" xfId="5577" xr:uid="{238E002D-0E13-4AD3-94C8-C22AC292CB38}"/>
    <cellStyle name="Normal 4 2 6 2 6" xfId="1293" xr:uid="{87E1DF54-F852-49FE-B538-C24ED74290F1}"/>
    <cellStyle name="Normal 4 2 6 2 6 2" xfId="3741" xr:uid="{16437941-FF2B-4F0F-B049-1F4FA2FD3835}"/>
    <cellStyle name="Normal 4 2 6 2 6 3" xfId="6189" xr:uid="{4C73E3B5-6214-40C4-B25C-7B4D8DD504EC}"/>
    <cellStyle name="Normal 4 2 6 2 7" xfId="2517" xr:uid="{A3857FBB-60A2-45D8-8058-EB2DF1B153B2}"/>
    <cellStyle name="Normal 4 2 6 2 8" xfId="4965" xr:uid="{4BEE38E2-FC66-46A1-BF8D-93256C0F59AA}"/>
    <cellStyle name="Normal 4 2 6 3" xfId="112" xr:uid="{0323A580-C1B8-43F9-9B1A-89B220B2F7A3}"/>
    <cellStyle name="Normal 4 2 6 3 2" xfId="265" xr:uid="{B578BE6E-D0AF-46A5-8583-5E748D3AB532}"/>
    <cellStyle name="Normal 4 2 6 3 2 2" xfId="572" xr:uid="{7A60484F-A2F3-46C7-BD65-2CE60D29A998}"/>
    <cellStyle name="Normal 4 2 6 3 2 2 2" xfId="1185" xr:uid="{928B3594-2217-4740-900A-B8917204F9D5}"/>
    <cellStyle name="Normal 4 2 6 3 2 2 2 2" xfId="2409" xr:uid="{4A48F5CD-0BC2-432C-BEF9-60F271F02330}"/>
    <cellStyle name="Normal 4 2 6 3 2 2 2 2 2" xfId="4857" xr:uid="{502EEAA9-EC27-48C4-B524-E23318C49B7B}"/>
    <cellStyle name="Normal 4 2 6 3 2 2 2 2 3" xfId="7305" xr:uid="{A2047B16-87D8-43EE-ACE9-59A0B62FD8C5}"/>
    <cellStyle name="Normal 4 2 6 3 2 2 2 3" xfId="3633" xr:uid="{F0DB3A8E-6ED4-480A-8FB6-D9AC9EA6F4F7}"/>
    <cellStyle name="Normal 4 2 6 3 2 2 2 4" xfId="6081" xr:uid="{7EF56233-50EB-4751-B9D7-2F81CC3439BD}"/>
    <cellStyle name="Normal 4 2 6 3 2 2 3" xfId="1797" xr:uid="{E7258776-E5F0-4FC9-912F-C797BCEF2690}"/>
    <cellStyle name="Normal 4 2 6 3 2 2 3 2" xfId="4245" xr:uid="{3E53230B-F133-4C19-9DFC-CD39E17891B5}"/>
    <cellStyle name="Normal 4 2 6 3 2 2 3 3" xfId="6693" xr:uid="{2416BA18-B772-4575-A1DC-A0C301E90B58}"/>
    <cellStyle name="Normal 4 2 6 3 2 2 4" xfId="3021" xr:uid="{EC47D617-A49A-488F-BE99-4F7044F11C2E}"/>
    <cellStyle name="Normal 4 2 6 3 2 2 5" xfId="5469" xr:uid="{AB8F6D69-E98D-4F9D-B9F9-3B19060B7EFA}"/>
    <cellStyle name="Normal 4 2 6 3 2 3" xfId="879" xr:uid="{E15719EB-26FF-4352-9283-557742C9158F}"/>
    <cellStyle name="Normal 4 2 6 3 2 3 2" xfId="2103" xr:uid="{45848615-EE7C-4F69-9E26-9D9206CA4B40}"/>
    <cellStyle name="Normal 4 2 6 3 2 3 2 2" xfId="4551" xr:uid="{A2088CB2-B69C-4742-8F02-6D31499B3A36}"/>
    <cellStyle name="Normal 4 2 6 3 2 3 2 3" xfId="6999" xr:uid="{1AEA95E2-106D-4AEA-AEA7-C344C97CA6DD}"/>
    <cellStyle name="Normal 4 2 6 3 2 3 3" xfId="3327" xr:uid="{07318E88-0252-4601-86E0-A8513DA8E8F5}"/>
    <cellStyle name="Normal 4 2 6 3 2 3 4" xfId="5775" xr:uid="{843F515D-150A-4445-8F16-ED6524772860}"/>
    <cellStyle name="Normal 4 2 6 3 2 4" xfId="1491" xr:uid="{C43E6392-2808-4FC0-A2AE-A6007E4AF16C}"/>
    <cellStyle name="Normal 4 2 6 3 2 4 2" xfId="3939" xr:uid="{6A5CA8DC-21B7-4C28-BBA0-B14766D67134}"/>
    <cellStyle name="Normal 4 2 6 3 2 4 3" xfId="6387" xr:uid="{A63B778A-7DB7-4164-8120-29A87982105F}"/>
    <cellStyle name="Normal 4 2 6 3 2 5" xfId="2715" xr:uid="{9115D885-BEA7-4651-92F7-177FD281C040}"/>
    <cellStyle name="Normal 4 2 6 3 2 6" xfId="5163" xr:uid="{39438B63-5AB7-4A1E-A341-F8BEE440AACF}"/>
    <cellStyle name="Normal 4 2 6 3 3" xfId="419" xr:uid="{43C7E3CE-DF26-4BB2-983D-BD2C7CCFB417}"/>
    <cellStyle name="Normal 4 2 6 3 3 2" xfId="1032" xr:uid="{55E0BC4C-FF00-4420-85EA-DB68EA839FA6}"/>
    <cellStyle name="Normal 4 2 6 3 3 2 2" xfId="2256" xr:uid="{654CAD68-76C9-4C04-8B8E-A50236E7FB3D}"/>
    <cellStyle name="Normal 4 2 6 3 3 2 2 2" xfId="4704" xr:uid="{9A15F150-5155-461A-8F20-00BB83FB7988}"/>
    <cellStyle name="Normal 4 2 6 3 3 2 2 3" xfId="7152" xr:uid="{B59F735E-FE93-44CA-AA63-04DFAFEF8540}"/>
    <cellStyle name="Normal 4 2 6 3 3 2 3" xfId="3480" xr:uid="{B26744D8-4A26-4EAB-8CA1-AAE8E6AD6382}"/>
    <cellStyle name="Normal 4 2 6 3 3 2 4" xfId="5928" xr:uid="{A0543691-A222-4FB9-8C42-BFA35151C95B}"/>
    <cellStyle name="Normal 4 2 6 3 3 3" xfId="1644" xr:uid="{C2D76124-AD61-433E-9AB1-F168F4270CBD}"/>
    <cellStyle name="Normal 4 2 6 3 3 3 2" xfId="4092" xr:uid="{C0941009-75F8-47E0-8A16-9B2A2DE8F613}"/>
    <cellStyle name="Normal 4 2 6 3 3 3 3" xfId="6540" xr:uid="{427D4890-196D-4D75-A35C-87BBBFAF7265}"/>
    <cellStyle name="Normal 4 2 6 3 3 4" xfId="2868" xr:uid="{3FCA4217-9279-458E-9BDD-E8A89D1E50FA}"/>
    <cellStyle name="Normal 4 2 6 3 3 5" xfId="5316" xr:uid="{1EC55C37-02EB-4960-B370-4B3860B0A3F5}"/>
    <cellStyle name="Normal 4 2 6 3 4" xfId="726" xr:uid="{8EE19F30-BF65-4981-8F22-4D07832EE78F}"/>
    <cellStyle name="Normal 4 2 6 3 4 2" xfId="1950" xr:uid="{F9B84422-AED1-4076-8988-B25693BEDFBE}"/>
    <cellStyle name="Normal 4 2 6 3 4 2 2" xfId="4398" xr:uid="{86D34C74-2EE7-4809-BC79-A002B7084218}"/>
    <cellStyle name="Normal 4 2 6 3 4 2 3" xfId="6846" xr:uid="{069EB612-A704-4F4F-8FEE-40BAEC99F2A0}"/>
    <cellStyle name="Normal 4 2 6 3 4 3" xfId="3174" xr:uid="{0DDB1EFF-4486-4D18-8548-87DDD198B15B}"/>
    <cellStyle name="Normal 4 2 6 3 4 4" xfId="5622" xr:uid="{857C8107-DA86-49D7-8399-2DD491663743}"/>
    <cellStyle name="Normal 4 2 6 3 5" xfId="1338" xr:uid="{4CA21B37-7D97-42C2-B141-281E1BDDDE07}"/>
    <cellStyle name="Normal 4 2 6 3 5 2" xfId="3786" xr:uid="{218A5CB9-04F6-4459-8F75-967307CD945A}"/>
    <cellStyle name="Normal 4 2 6 3 5 3" xfId="6234" xr:uid="{7041A7D4-03C4-4989-B76F-837A67A99B48}"/>
    <cellStyle name="Normal 4 2 6 3 6" xfId="2562" xr:uid="{56DBFC9E-5F39-456D-A37D-248F40D0E6BF}"/>
    <cellStyle name="Normal 4 2 6 3 7" xfId="5010" xr:uid="{82D19D0A-EC64-4A10-88D9-5B5CF08D27C7}"/>
    <cellStyle name="Normal 4 2 6 4" xfId="184" xr:uid="{589394D1-3CF1-40FA-88CB-00D980DEA998}"/>
    <cellStyle name="Normal 4 2 6 4 2" xfId="491" xr:uid="{3047B903-22B0-4E50-AA7A-8102D3757D1B}"/>
    <cellStyle name="Normal 4 2 6 4 2 2" xfId="1104" xr:uid="{FC44E154-1C6F-4B05-920C-59246ECEBAAA}"/>
    <cellStyle name="Normal 4 2 6 4 2 2 2" xfId="2328" xr:uid="{10D5936E-2F2B-453E-A4FD-9D9E1F7DCFE9}"/>
    <cellStyle name="Normal 4 2 6 4 2 2 2 2" xfId="4776" xr:uid="{501C4198-5EF7-4DAC-AE88-492536ED3779}"/>
    <cellStyle name="Normal 4 2 6 4 2 2 2 3" xfId="7224" xr:uid="{E3757A34-A68D-4FE5-9C98-EAE0E29FC638}"/>
    <cellStyle name="Normal 4 2 6 4 2 2 3" xfId="3552" xr:uid="{5AF72F6F-761B-4C3B-B6A1-928143C77217}"/>
    <cellStyle name="Normal 4 2 6 4 2 2 4" xfId="6000" xr:uid="{674457D5-5E14-4B3C-BD57-C3D8867EAF60}"/>
    <cellStyle name="Normal 4 2 6 4 2 3" xfId="1716" xr:uid="{657E9ABD-24B1-4AA8-83FB-E9FC68BFC54D}"/>
    <cellStyle name="Normal 4 2 6 4 2 3 2" xfId="4164" xr:uid="{0908E355-C619-48A2-BFDA-34B3129D1628}"/>
    <cellStyle name="Normal 4 2 6 4 2 3 3" xfId="6612" xr:uid="{781C4993-8098-4422-ABC4-EC0A8282EDCC}"/>
    <cellStyle name="Normal 4 2 6 4 2 4" xfId="2940" xr:uid="{BEDB4127-4BB5-4907-B129-7579DA5D1748}"/>
    <cellStyle name="Normal 4 2 6 4 2 5" xfId="5388" xr:uid="{AD0E1148-0631-4FFE-85D2-FC8E53D7D353}"/>
    <cellStyle name="Normal 4 2 6 4 3" xfId="798" xr:uid="{F330952A-86A0-4459-9B06-C5E5A2ED9531}"/>
    <cellStyle name="Normal 4 2 6 4 3 2" xfId="2022" xr:uid="{697AB7AF-FC99-4875-8E5F-A61819A36AC0}"/>
    <cellStyle name="Normal 4 2 6 4 3 2 2" xfId="4470" xr:uid="{24BD4500-2F1F-4C18-BDB1-3961E5B54253}"/>
    <cellStyle name="Normal 4 2 6 4 3 2 3" xfId="6918" xr:uid="{BE80EE3F-8000-4A74-81E4-8C6B61301033}"/>
    <cellStyle name="Normal 4 2 6 4 3 3" xfId="3246" xr:uid="{272D2F01-F85B-49E6-B0B2-655E199296CF}"/>
    <cellStyle name="Normal 4 2 6 4 3 4" xfId="5694" xr:uid="{22BF37A4-E75A-4821-A5EE-DB511E0C3DEB}"/>
    <cellStyle name="Normal 4 2 6 4 4" xfId="1410" xr:uid="{59EBDA85-3C7C-4839-BC67-76BFFCD65412}"/>
    <cellStyle name="Normal 4 2 6 4 4 2" xfId="3858" xr:uid="{96ADD27D-DCAE-4D3E-9A57-02751BEA81D8}"/>
    <cellStyle name="Normal 4 2 6 4 4 3" xfId="6306" xr:uid="{38804B6C-BE07-472D-AE0C-8AA28EE0D10C}"/>
    <cellStyle name="Normal 4 2 6 4 5" xfId="2634" xr:uid="{7AA7CA3B-CCD8-4E1C-B206-58927E975309}"/>
    <cellStyle name="Normal 4 2 6 4 6" xfId="5082" xr:uid="{21B741C1-9FB2-4DCB-AF88-32BA184CF93C}"/>
    <cellStyle name="Normal 4 2 6 5" xfId="338" xr:uid="{A0A420EF-38FC-4CB3-9ED6-8A4FEBCCC5CA}"/>
    <cellStyle name="Normal 4 2 6 5 2" xfId="951" xr:uid="{48405970-BCAD-4EDE-B5CA-31FE364B6AE9}"/>
    <cellStyle name="Normal 4 2 6 5 2 2" xfId="2175" xr:uid="{D302294E-761C-4102-8334-755AAA91DBB2}"/>
    <cellStyle name="Normal 4 2 6 5 2 2 2" xfId="4623" xr:uid="{C70DBB20-5DD0-449A-97B3-AF3E18634F11}"/>
    <cellStyle name="Normal 4 2 6 5 2 2 3" xfId="7071" xr:uid="{DB751E3D-431F-4BFC-B0E6-DCC4ABC2C63F}"/>
    <cellStyle name="Normal 4 2 6 5 2 3" xfId="3399" xr:uid="{C4A5D6AC-1E94-4DDC-8AD9-06E9062BDAF0}"/>
    <cellStyle name="Normal 4 2 6 5 2 4" xfId="5847" xr:uid="{35724D6C-75C3-49FE-8855-7194295E980B}"/>
    <cellStyle name="Normal 4 2 6 5 3" xfId="1563" xr:uid="{7C3C5946-096F-47B6-B5A2-86C53C207345}"/>
    <cellStyle name="Normal 4 2 6 5 3 2" xfId="4011" xr:uid="{23A8E5EF-D204-49CC-89F8-8632397D6770}"/>
    <cellStyle name="Normal 4 2 6 5 3 3" xfId="6459" xr:uid="{2C9F0A23-B4E4-4200-B1F6-B87A1FF7E1CA}"/>
    <cellStyle name="Normal 4 2 6 5 4" xfId="2787" xr:uid="{E9969246-FFF2-4869-AC44-FA9B81D2B4B7}"/>
    <cellStyle name="Normal 4 2 6 5 5" xfId="5235" xr:uid="{80E7EF63-55A6-4CE3-98FD-E3B0E747AA16}"/>
    <cellStyle name="Normal 4 2 6 6" xfId="645" xr:uid="{000961ED-FB6F-4CA3-B724-A1A630D87A02}"/>
    <cellStyle name="Normal 4 2 6 6 2" xfId="1869" xr:uid="{62336070-FB49-4492-8275-7EAEBF17E1EE}"/>
    <cellStyle name="Normal 4 2 6 6 2 2" xfId="4317" xr:uid="{362F8AAD-57BB-415F-886E-929A80DD7FB7}"/>
    <cellStyle name="Normal 4 2 6 6 2 3" xfId="6765" xr:uid="{E3C82112-57F2-4328-A539-1A6B03209E8E}"/>
    <cellStyle name="Normal 4 2 6 6 3" xfId="3093" xr:uid="{192B6728-8988-4243-AA87-F07E300E1E4F}"/>
    <cellStyle name="Normal 4 2 6 6 4" xfId="5541" xr:uid="{D6F15FA1-C6BF-4F08-99E1-CB20A728A003}"/>
    <cellStyle name="Normal 4 2 6 7" xfId="1257" xr:uid="{5DEFEB98-C2EA-4FAB-915C-D14D0E83D8B9}"/>
    <cellStyle name="Normal 4 2 6 7 2" xfId="3705" xr:uid="{466E6944-2950-418B-A2D8-7FE847524435}"/>
    <cellStyle name="Normal 4 2 6 7 3" xfId="6153" xr:uid="{06E5EA47-3F9B-42F6-A095-07C1B7FDF522}"/>
    <cellStyle name="Normal 4 2 6 8" xfId="2481" xr:uid="{57511398-9355-4986-A9CB-39563704F45F}"/>
    <cellStyle name="Normal 4 2 6 9" xfId="4929" xr:uid="{96FB47BE-1ED7-4624-805A-C35D0BB5F24F}"/>
    <cellStyle name="Normal 4 2 7" xfId="49" xr:uid="{6558354C-98B8-40B5-AC02-C715B9635CC3}"/>
    <cellStyle name="Normal 4 2 7 2" xfId="130" xr:uid="{844A4B36-3406-4B7E-80B7-D5716583B3DC}"/>
    <cellStyle name="Normal 4 2 7 2 2" xfId="283" xr:uid="{3CFCABDF-FD9F-4ED3-B9E1-80A191F9E87A}"/>
    <cellStyle name="Normal 4 2 7 2 2 2" xfId="590" xr:uid="{EE981236-B86E-4DA1-808C-A9FD86E65994}"/>
    <cellStyle name="Normal 4 2 7 2 2 2 2" xfId="1203" xr:uid="{C1006568-15F1-40A5-B522-6D3C0EDC8FAC}"/>
    <cellStyle name="Normal 4 2 7 2 2 2 2 2" xfId="2427" xr:uid="{93BBE5E3-206F-4077-912E-EC4E82E85F5C}"/>
    <cellStyle name="Normal 4 2 7 2 2 2 2 2 2" xfId="4875" xr:uid="{63526012-1155-4B7E-9BAD-408919A0B918}"/>
    <cellStyle name="Normal 4 2 7 2 2 2 2 2 3" xfId="7323" xr:uid="{B67D77A1-22A4-412D-9D50-7BC6DD88FE3F}"/>
    <cellStyle name="Normal 4 2 7 2 2 2 2 3" xfId="3651" xr:uid="{C63796C6-95EF-4EFB-8B60-452A8B83EBE8}"/>
    <cellStyle name="Normal 4 2 7 2 2 2 2 4" xfId="6099" xr:uid="{FCE243C2-FC97-4DA8-A085-262B7131A1F5}"/>
    <cellStyle name="Normal 4 2 7 2 2 2 3" xfId="1815" xr:uid="{0578FACB-B1AC-4062-AE65-98DB89B105B8}"/>
    <cellStyle name="Normal 4 2 7 2 2 2 3 2" xfId="4263" xr:uid="{9FC79645-5B9B-4C6F-A205-D50BAFC08490}"/>
    <cellStyle name="Normal 4 2 7 2 2 2 3 3" xfId="6711" xr:uid="{26BCDA29-B71B-4CD6-BB65-D50D5B617994}"/>
    <cellStyle name="Normal 4 2 7 2 2 2 4" xfId="3039" xr:uid="{34DA5450-840C-4387-9A9A-912F276CE77E}"/>
    <cellStyle name="Normal 4 2 7 2 2 2 5" xfId="5487" xr:uid="{53B59AC5-97E2-45DD-A394-3A8A3439A311}"/>
    <cellStyle name="Normal 4 2 7 2 2 3" xfId="897" xr:uid="{1B6CEBCA-8BB3-4373-A25D-30E9376E4AD4}"/>
    <cellStyle name="Normal 4 2 7 2 2 3 2" xfId="2121" xr:uid="{ECEBAFF1-1109-47D7-A0AF-0986D8C85A35}"/>
    <cellStyle name="Normal 4 2 7 2 2 3 2 2" xfId="4569" xr:uid="{3B682BEA-FB5C-4F33-9685-019FA6417D5F}"/>
    <cellStyle name="Normal 4 2 7 2 2 3 2 3" xfId="7017" xr:uid="{2836DF3D-C1C4-43E6-8D30-B7E2F824779E}"/>
    <cellStyle name="Normal 4 2 7 2 2 3 3" xfId="3345" xr:uid="{0A28A34E-B99C-4322-B27C-ECF9194EC36D}"/>
    <cellStyle name="Normal 4 2 7 2 2 3 4" xfId="5793" xr:uid="{14511A18-4E04-487F-A07E-2561D2E0A623}"/>
    <cellStyle name="Normal 4 2 7 2 2 4" xfId="1509" xr:uid="{5B6E2D03-2C60-4631-847D-A42FC93AC74F}"/>
    <cellStyle name="Normal 4 2 7 2 2 4 2" xfId="3957" xr:uid="{138C768D-4EE9-4A68-9B88-3A8C76F7D7BD}"/>
    <cellStyle name="Normal 4 2 7 2 2 4 3" xfId="6405" xr:uid="{33085D06-1C8F-42FB-9BEC-E20F0C6AED15}"/>
    <cellStyle name="Normal 4 2 7 2 2 5" xfId="2733" xr:uid="{9E327427-2782-438A-8C99-B74066460C77}"/>
    <cellStyle name="Normal 4 2 7 2 2 6" xfId="5181" xr:uid="{27ED4874-EA48-417D-9370-83282D1E942C}"/>
    <cellStyle name="Normal 4 2 7 2 3" xfId="437" xr:uid="{87431126-6260-41DB-A339-297092AA8332}"/>
    <cellStyle name="Normal 4 2 7 2 3 2" xfId="1050" xr:uid="{C6788BE2-C113-464D-942B-5CB3BC419402}"/>
    <cellStyle name="Normal 4 2 7 2 3 2 2" xfId="2274" xr:uid="{BBB4CC3E-97EA-4F34-AD74-93F6EB1DBFE9}"/>
    <cellStyle name="Normal 4 2 7 2 3 2 2 2" xfId="4722" xr:uid="{3F7AECBA-B486-46CE-914D-1DC17647ED6B}"/>
    <cellStyle name="Normal 4 2 7 2 3 2 2 3" xfId="7170" xr:uid="{582C4ECF-F3BB-419B-A4F4-C2F25430E92E}"/>
    <cellStyle name="Normal 4 2 7 2 3 2 3" xfId="3498" xr:uid="{F3F6FE02-030F-4FD9-80A1-8310E90141F5}"/>
    <cellStyle name="Normal 4 2 7 2 3 2 4" xfId="5946" xr:uid="{F2D77B48-A332-4305-AF9D-03F42B272C44}"/>
    <cellStyle name="Normal 4 2 7 2 3 3" xfId="1662" xr:uid="{4231B199-324F-4B37-BD7C-E9BC5DC12D84}"/>
    <cellStyle name="Normal 4 2 7 2 3 3 2" xfId="4110" xr:uid="{0111F938-529C-42D2-B431-1F852735A35D}"/>
    <cellStyle name="Normal 4 2 7 2 3 3 3" xfId="6558" xr:uid="{0023B73C-CA81-4AF4-8D4A-A46AB2D1EAE1}"/>
    <cellStyle name="Normal 4 2 7 2 3 4" xfId="2886" xr:uid="{2490A5B2-2F03-4308-AF01-EA06C4184FB2}"/>
    <cellStyle name="Normal 4 2 7 2 3 5" xfId="5334" xr:uid="{67AA4A87-9000-41C2-8185-55A584ACEEC3}"/>
    <cellStyle name="Normal 4 2 7 2 4" xfId="744" xr:uid="{07FBC158-4564-46C0-B26C-74582D305348}"/>
    <cellStyle name="Normal 4 2 7 2 4 2" xfId="1968" xr:uid="{FDB65FB5-41A4-4C3F-B28B-85F9D3825085}"/>
    <cellStyle name="Normal 4 2 7 2 4 2 2" xfId="4416" xr:uid="{C75DEB90-AEB0-4AC8-9F0D-944DF981BA77}"/>
    <cellStyle name="Normal 4 2 7 2 4 2 3" xfId="6864" xr:uid="{11FA0E9F-C4D3-4E36-B9E0-034BF3B1402A}"/>
    <cellStyle name="Normal 4 2 7 2 4 3" xfId="3192" xr:uid="{EEBD21DA-D2D6-48FB-A493-A300515533F6}"/>
    <cellStyle name="Normal 4 2 7 2 4 4" xfId="5640" xr:uid="{D2BBD07F-C946-45FA-A637-A6EFE25B5C74}"/>
    <cellStyle name="Normal 4 2 7 2 5" xfId="1356" xr:uid="{82DFA957-F91F-4F73-BC17-2F53B47708C8}"/>
    <cellStyle name="Normal 4 2 7 2 5 2" xfId="3804" xr:uid="{10148148-678A-484C-84D5-73A02F264F0D}"/>
    <cellStyle name="Normal 4 2 7 2 5 3" xfId="6252" xr:uid="{229E949E-F209-4056-B1AD-30DDCA0373DF}"/>
    <cellStyle name="Normal 4 2 7 2 6" xfId="2580" xr:uid="{752C4FC1-2A50-4367-9508-67B95B6327B8}"/>
    <cellStyle name="Normal 4 2 7 2 7" xfId="5028" xr:uid="{2E833FCA-20FA-487B-B3D7-5FB43A99EB6A}"/>
    <cellStyle name="Normal 4 2 7 3" xfId="202" xr:uid="{17A5C219-3F23-404F-A1CE-63FDBEDB46D0}"/>
    <cellStyle name="Normal 4 2 7 3 2" xfId="509" xr:uid="{AB963EC2-4310-41CA-BD3C-34BB8C597435}"/>
    <cellStyle name="Normal 4 2 7 3 2 2" xfId="1122" xr:uid="{40DB5678-8321-442A-8A76-E3671D5B9FEB}"/>
    <cellStyle name="Normal 4 2 7 3 2 2 2" xfId="2346" xr:uid="{9F7590BD-193F-4B37-8FF4-24B81CDC94A8}"/>
    <cellStyle name="Normal 4 2 7 3 2 2 2 2" xfId="4794" xr:uid="{5E072BB5-B2F7-4EAA-9C1E-B87D7FD09E44}"/>
    <cellStyle name="Normal 4 2 7 3 2 2 2 3" xfId="7242" xr:uid="{52A94D9B-F9C1-4CF3-B47A-B0C08FCE27D6}"/>
    <cellStyle name="Normal 4 2 7 3 2 2 3" xfId="3570" xr:uid="{135402C7-6762-4672-84EF-C90E4BA97522}"/>
    <cellStyle name="Normal 4 2 7 3 2 2 4" xfId="6018" xr:uid="{563F7952-B58C-4ECB-9D00-45B4056E1A9C}"/>
    <cellStyle name="Normal 4 2 7 3 2 3" xfId="1734" xr:uid="{329545FA-BC00-41E2-907A-4431A4283E3A}"/>
    <cellStyle name="Normal 4 2 7 3 2 3 2" xfId="4182" xr:uid="{BA866329-629D-4D09-95F9-2688FBE2C36B}"/>
    <cellStyle name="Normal 4 2 7 3 2 3 3" xfId="6630" xr:uid="{AACC41FC-D181-4BD0-ADD4-F20EC04CA4F6}"/>
    <cellStyle name="Normal 4 2 7 3 2 4" xfId="2958" xr:uid="{77795B3A-67EC-425E-9C9F-F9EF456802B3}"/>
    <cellStyle name="Normal 4 2 7 3 2 5" xfId="5406" xr:uid="{8B91D6ED-1053-4A97-B3E7-6BD2CCFE5357}"/>
    <cellStyle name="Normal 4 2 7 3 3" xfId="816" xr:uid="{8B4E331F-B86C-483B-9447-2A680FA8A79C}"/>
    <cellStyle name="Normal 4 2 7 3 3 2" xfId="2040" xr:uid="{F87B0F80-56E5-4435-A2C4-7B8EE5D0BFBE}"/>
    <cellStyle name="Normal 4 2 7 3 3 2 2" xfId="4488" xr:uid="{A24C8063-2B5F-4387-8820-DF518EF604E8}"/>
    <cellStyle name="Normal 4 2 7 3 3 2 3" xfId="6936" xr:uid="{06AE4953-761A-4B2D-B080-7FDA1E8680B6}"/>
    <cellStyle name="Normal 4 2 7 3 3 3" xfId="3264" xr:uid="{5F3C0631-437B-4F8D-9CE3-DD103DFDA4CE}"/>
    <cellStyle name="Normal 4 2 7 3 3 4" xfId="5712" xr:uid="{232CE64F-A3AB-4E68-A2C6-81529E943FE9}"/>
    <cellStyle name="Normal 4 2 7 3 4" xfId="1428" xr:uid="{630D3FC2-5CED-4EF9-A657-A6C0B0F6D721}"/>
    <cellStyle name="Normal 4 2 7 3 4 2" xfId="3876" xr:uid="{FDFB81AB-14ED-45C3-B047-4C812365F3FE}"/>
    <cellStyle name="Normal 4 2 7 3 4 3" xfId="6324" xr:uid="{AB4F8A9E-54FE-4DBF-81FA-5A520EB44E2B}"/>
    <cellStyle name="Normal 4 2 7 3 5" xfId="2652" xr:uid="{B576D602-62D7-4BEA-A429-3D47AD7F0AA7}"/>
    <cellStyle name="Normal 4 2 7 3 6" xfId="5100" xr:uid="{49467A2E-C8DE-4127-BB80-B6968E7F176E}"/>
    <cellStyle name="Normal 4 2 7 4" xfId="356" xr:uid="{F6A16870-646F-4495-9809-70D3B398EF24}"/>
    <cellStyle name="Normal 4 2 7 4 2" xfId="969" xr:uid="{A5EDBB22-3970-4C30-AD00-C5B7F9EFF52C}"/>
    <cellStyle name="Normal 4 2 7 4 2 2" xfId="2193" xr:uid="{B54B9C2B-BCC8-431E-ACD0-F900F79F0590}"/>
    <cellStyle name="Normal 4 2 7 4 2 2 2" xfId="4641" xr:uid="{B178005C-DEF5-4873-8F47-F0CDE4F45CA6}"/>
    <cellStyle name="Normal 4 2 7 4 2 2 3" xfId="7089" xr:uid="{6D0B7048-4FD4-4C2D-8211-C088FEE66DE8}"/>
    <cellStyle name="Normal 4 2 7 4 2 3" xfId="3417" xr:uid="{607D46EB-3E90-4D41-9593-B88B8182C311}"/>
    <cellStyle name="Normal 4 2 7 4 2 4" xfId="5865" xr:uid="{9F5BA396-07BF-4C1A-8880-836D8F80A832}"/>
    <cellStyle name="Normal 4 2 7 4 3" xfId="1581" xr:uid="{FCA4EA5B-9930-4A9F-B8C7-7A8D77BF66FC}"/>
    <cellStyle name="Normal 4 2 7 4 3 2" xfId="4029" xr:uid="{6BE601DB-1CE5-439D-9E6B-0FE332E4286D}"/>
    <cellStyle name="Normal 4 2 7 4 3 3" xfId="6477" xr:uid="{5A714FC7-64B8-4469-9013-41EC60C0B6E7}"/>
    <cellStyle name="Normal 4 2 7 4 4" xfId="2805" xr:uid="{F6EC0F37-1AFD-402F-9081-03A12E2B925C}"/>
    <cellStyle name="Normal 4 2 7 4 5" xfId="5253" xr:uid="{AB59315F-0732-4CB6-895D-38ED739787A6}"/>
    <cellStyle name="Normal 4 2 7 5" xfId="663" xr:uid="{FB9D6CCC-EFF3-4A10-A766-1659F648D066}"/>
    <cellStyle name="Normal 4 2 7 5 2" xfId="1887" xr:uid="{9623DB8E-E140-437D-925B-E3F6C0D0A65D}"/>
    <cellStyle name="Normal 4 2 7 5 2 2" xfId="4335" xr:uid="{C2C60DEF-F0CE-41EA-83E3-4E201B64D1CE}"/>
    <cellStyle name="Normal 4 2 7 5 2 3" xfId="6783" xr:uid="{B878BDDF-B1CD-4417-925C-DC7415F97255}"/>
    <cellStyle name="Normal 4 2 7 5 3" xfId="3111" xr:uid="{50F68968-E5CC-4377-BD27-0CF09C2996E6}"/>
    <cellStyle name="Normal 4 2 7 5 4" xfId="5559" xr:uid="{F99BA242-1F0E-4435-9A75-B9BC7838553B}"/>
    <cellStyle name="Normal 4 2 7 6" xfId="1275" xr:uid="{4F60913F-9338-4482-A0D2-3AFF1C61D6FC}"/>
    <cellStyle name="Normal 4 2 7 6 2" xfId="3723" xr:uid="{6DE580AA-7638-4A44-97EA-18D9302D4B1B}"/>
    <cellStyle name="Normal 4 2 7 6 3" xfId="6171" xr:uid="{2C30C5E9-B677-4F51-A1E7-552DEF349455}"/>
    <cellStyle name="Normal 4 2 7 7" xfId="2499" xr:uid="{C932CBB5-BD1D-4ED6-9347-CD4804CA3A11}"/>
    <cellStyle name="Normal 4 2 7 8" xfId="4947" xr:uid="{3280D04D-1919-4AD8-8CA6-EAEF03E9CE7D}"/>
    <cellStyle name="Normal 4 2 8" xfId="85" xr:uid="{AA3EDD03-FF9D-4FFA-B0F0-6A49FF2F10A0}"/>
    <cellStyle name="Normal 4 2 8 2" xfId="238" xr:uid="{08BBC212-DAFD-4B12-90F7-F73CABFB4282}"/>
    <cellStyle name="Normal 4 2 8 2 2" xfId="545" xr:uid="{14108DA1-DAF8-4237-90CC-12896C83C9F8}"/>
    <cellStyle name="Normal 4 2 8 2 2 2" xfId="1158" xr:uid="{3E7B4BF0-69FA-4E17-807F-B3FE486C3C71}"/>
    <cellStyle name="Normal 4 2 8 2 2 2 2" xfId="2382" xr:uid="{7689FE83-F3DB-4A07-B721-897CE600F368}"/>
    <cellStyle name="Normal 4 2 8 2 2 2 2 2" xfId="4830" xr:uid="{F690A8B3-D1A5-42D7-982D-7F8AF0641DFE}"/>
    <cellStyle name="Normal 4 2 8 2 2 2 2 3" xfId="7278" xr:uid="{C6EC4898-50DD-4187-B818-23B4A65713A9}"/>
    <cellStyle name="Normal 4 2 8 2 2 2 3" xfId="3606" xr:uid="{D09E9371-AD1F-4D92-A2BA-1D1A6A5E177F}"/>
    <cellStyle name="Normal 4 2 8 2 2 2 4" xfId="6054" xr:uid="{BEA62018-14CD-4F39-8C41-33F3F357886C}"/>
    <cellStyle name="Normal 4 2 8 2 2 3" xfId="1770" xr:uid="{EB0D2E06-FB84-4A9F-82C0-90CD7C5E90D1}"/>
    <cellStyle name="Normal 4 2 8 2 2 3 2" xfId="4218" xr:uid="{694A02E9-3EF3-42FD-9489-FBACDCB30593}"/>
    <cellStyle name="Normal 4 2 8 2 2 3 3" xfId="6666" xr:uid="{9E593BEA-E672-4C60-B0BC-0F51B8FD3850}"/>
    <cellStyle name="Normal 4 2 8 2 2 4" xfId="2994" xr:uid="{D2CA2627-45C1-43E5-B94A-CB909F73196A}"/>
    <cellStyle name="Normal 4 2 8 2 2 5" xfId="5442" xr:uid="{5E369590-013B-47FF-B352-98F1897A8055}"/>
    <cellStyle name="Normal 4 2 8 2 3" xfId="852" xr:uid="{B4266A37-2438-40CB-85CF-1DE13E193F94}"/>
    <cellStyle name="Normal 4 2 8 2 3 2" xfId="2076" xr:uid="{0EFB1E0D-9C71-47E4-8EE1-E4FA43B20961}"/>
    <cellStyle name="Normal 4 2 8 2 3 2 2" xfId="4524" xr:uid="{BA772529-B8CD-46DF-BCA8-0821291CA953}"/>
    <cellStyle name="Normal 4 2 8 2 3 2 3" xfId="6972" xr:uid="{6EACA223-6CE1-4953-816D-C49F6E81D054}"/>
    <cellStyle name="Normal 4 2 8 2 3 3" xfId="3300" xr:uid="{BBCC06B7-CA20-47C3-92F7-7F5A40EC4CBF}"/>
    <cellStyle name="Normal 4 2 8 2 3 4" xfId="5748" xr:uid="{D5C5FB73-D98B-4F34-BEEA-AF39FC172E48}"/>
    <cellStyle name="Normal 4 2 8 2 4" xfId="1464" xr:uid="{E554CE47-2D40-47F9-A3E0-C45F0F96614E}"/>
    <cellStyle name="Normal 4 2 8 2 4 2" xfId="3912" xr:uid="{F53933E1-223E-41A3-9866-FA1A2CC74F2D}"/>
    <cellStyle name="Normal 4 2 8 2 4 3" xfId="6360" xr:uid="{08DDF366-B4E1-4108-91E9-37FF63444BB4}"/>
    <cellStyle name="Normal 4 2 8 2 5" xfId="2688" xr:uid="{11061058-0BDC-49FA-9C64-CC5A443E8DBB}"/>
    <cellStyle name="Normal 4 2 8 2 6" xfId="5136" xr:uid="{A9D65A86-E430-453E-ADFA-F4D619F22149}"/>
    <cellStyle name="Normal 4 2 8 3" xfId="392" xr:uid="{CADF16AB-D71B-4BAD-87CB-E253EBFEDD59}"/>
    <cellStyle name="Normal 4 2 8 3 2" xfId="1005" xr:uid="{C663A823-BA2E-4B67-834B-151C2B5DB077}"/>
    <cellStyle name="Normal 4 2 8 3 2 2" xfId="2229" xr:uid="{AB423AA4-3AE1-4AFF-8406-64AF60AFFA7E}"/>
    <cellStyle name="Normal 4 2 8 3 2 2 2" xfId="4677" xr:uid="{8399F56B-AB12-4DB5-ACE6-40AC7D095A8F}"/>
    <cellStyle name="Normal 4 2 8 3 2 2 3" xfId="7125" xr:uid="{8CFCBE9D-49A9-4C1D-90DC-465782BF4481}"/>
    <cellStyle name="Normal 4 2 8 3 2 3" xfId="3453" xr:uid="{5BB011AA-5810-4AE0-A162-6BA6EDA82D6F}"/>
    <cellStyle name="Normal 4 2 8 3 2 4" xfId="5901" xr:uid="{3F9D6658-4A8A-46F1-97D0-E1A35AC127D1}"/>
    <cellStyle name="Normal 4 2 8 3 3" xfId="1617" xr:uid="{F60A1F83-B466-4BE9-A681-EEEC535277ED}"/>
    <cellStyle name="Normal 4 2 8 3 3 2" xfId="4065" xr:uid="{12B5F95E-B1FB-465A-8F0A-5CBA5D70149E}"/>
    <cellStyle name="Normal 4 2 8 3 3 3" xfId="6513" xr:uid="{14B2F7C1-45BF-492B-A138-DD40E0C8F08E}"/>
    <cellStyle name="Normal 4 2 8 3 4" xfId="2841" xr:uid="{900DB920-896D-4429-B935-1A2C87FC47E9}"/>
    <cellStyle name="Normal 4 2 8 3 5" xfId="5289" xr:uid="{4B5C4657-8DBA-4766-B139-5207E0A05197}"/>
    <cellStyle name="Normal 4 2 8 4" xfId="699" xr:uid="{3AD05FF9-0994-42DD-B96D-035277D408C2}"/>
    <cellStyle name="Normal 4 2 8 4 2" xfId="1923" xr:uid="{754E2EB6-C08A-41EA-887B-DE35A2A47B09}"/>
    <cellStyle name="Normal 4 2 8 4 2 2" xfId="4371" xr:uid="{5CCE9E8F-1FBE-4084-8C4F-46EA15DF7FA6}"/>
    <cellStyle name="Normal 4 2 8 4 2 3" xfId="6819" xr:uid="{F2954764-FF70-4E50-944E-B832CC7B3D5A}"/>
    <cellStyle name="Normal 4 2 8 4 3" xfId="3147" xr:uid="{03365B2C-648F-4D6E-AAEF-01CE83FE1EF2}"/>
    <cellStyle name="Normal 4 2 8 4 4" xfId="5595" xr:uid="{FC386C19-5AE1-4380-A31B-057E0AEAD139}"/>
    <cellStyle name="Normal 4 2 8 5" xfId="1311" xr:uid="{54822C3C-687F-40D4-A458-9BFDE397524A}"/>
    <cellStyle name="Normal 4 2 8 5 2" xfId="3759" xr:uid="{3D61AE5D-4080-4806-8816-703172B61370}"/>
    <cellStyle name="Normal 4 2 8 5 3" xfId="6207" xr:uid="{AD187397-CCE0-47F6-850F-9763A1857693}"/>
    <cellStyle name="Normal 4 2 8 6" xfId="2535" xr:uid="{9BAC0F4C-2C72-4A69-9D23-A47A5DDB8331}"/>
    <cellStyle name="Normal 4 2 8 7" xfId="4983" xr:uid="{620E2499-58FB-4A50-8568-690250B2C931}"/>
    <cellStyle name="Normal 4 2 9" xfId="94" xr:uid="{7C42E731-B61C-403B-84E0-88CCC2E73F96}"/>
    <cellStyle name="Normal 4 2 9 2" xfId="247" xr:uid="{F764EFC0-4157-459C-A611-B95646226315}"/>
    <cellStyle name="Normal 4 2 9 2 2" xfId="554" xr:uid="{4D49D815-71AA-43F9-97C5-1DB691AC4454}"/>
    <cellStyle name="Normal 4 2 9 2 2 2" xfId="1167" xr:uid="{1D7D4FEA-46FF-4A85-ADA8-163C5D15A672}"/>
    <cellStyle name="Normal 4 2 9 2 2 2 2" xfId="2391" xr:uid="{E3D01C5C-7D14-442E-A5CF-4D11FCB3E320}"/>
    <cellStyle name="Normal 4 2 9 2 2 2 2 2" xfId="4839" xr:uid="{3480D8C4-6292-439C-86EE-2421BAA88B0C}"/>
    <cellStyle name="Normal 4 2 9 2 2 2 2 3" xfId="7287" xr:uid="{B0D1208D-5A86-4CF2-ABCC-CC696D9868BE}"/>
    <cellStyle name="Normal 4 2 9 2 2 2 3" xfId="3615" xr:uid="{510E8674-8126-4B80-B0D4-97CDD97854A7}"/>
    <cellStyle name="Normal 4 2 9 2 2 2 4" xfId="6063" xr:uid="{4BBBE1BF-4C21-45F0-862B-84EFC4D593F7}"/>
    <cellStyle name="Normal 4 2 9 2 2 3" xfId="1779" xr:uid="{2CC2C9A0-5D24-458B-B076-939285FFA8A2}"/>
    <cellStyle name="Normal 4 2 9 2 2 3 2" xfId="4227" xr:uid="{266958E0-F532-42D3-B2C8-E23391580966}"/>
    <cellStyle name="Normal 4 2 9 2 2 3 3" xfId="6675" xr:uid="{A6D07583-7D17-4DCB-AE29-2CE6D571FE3C}"/>
    <cellStyle name="Normal 4 2 9 2 2 4" xfId="3003" xr:uid="{5779BAA4-5CDA-4674-9673-76EC4E1743A3}"/>
    <cellStyle name="Normal 4 2 9 2 2 5" xfId="5451" xr:uid="{86C2A0A3-41A7-4787-BCFB-8F69C2A3031E}"/>
    <cellStyle name="Normal 4 2 9 2 3" xfId="861" xr:uid="{CE016319-8791-4BFD-A7B6-F56D50320CEB}"/>
    <cellStyle name="Normal 4 2 9 2 3 2" xfId="2085" xr:uid="{C84F9B49-8C9D-430C-9D01-50780BD5BF95}"/>
    <cellStyle name="Normal 4 2 9 2 3 2 2" xfId="4533" xr:uid="{682344B9-145F-4418-9810-221A76AC3290}"/>
    <cellStyle name="Normal 4 2 9 2 3 2 3" xfId="6981" xr:uid="{BEC76928-2121-40C9-A1D0-13B7A29171E7}"/>
    <cellStyle name="Normal 4 2 9 2 3 3" xfId="3309" xr:uid="{B97F6CE4-B082-452E-8DBE-CA2EAC2E6CB3}"/>
    <cellStyle name="Normal 4 2 9 2 3 4" xfId="5757" xr:uid="{0898A3C3-8C63-4A67-9840-6B06FFF41531}"/>
    <cellStyle name="Normal 4 2 9 2 4" xfId="1473" xr:uid="{78AD2AFE-91F8-4D1B-AE0A-34F80B5541DE}"/>
    <cellStyle name="Normal 4 2 9 2 4 2" xfId="3921" xr:uid="{A49795AA-AA0E-49ED-BFEF-C2C6F11B7512}"/>
    <cellStyle name="Normal 4 2 9 2 4 3" xfId="6369" xr:uid="{6BE4F261-977E-46D6-8046-15FAD39808B4}"/>
    <cellStyle name="Normal 4 2 9 2 5" xfId="2697" xr:uid="{211B3822-40D9-44B0-A97B-F686FBAE9C9A}"/>
    <cellStyle name="Normal 4 2 9 2 6" xfId="5145" xr:uid="{9977838B-4C46-4A98-BBEF-1CC1B31AFB8D}"/>
    <cellStyle name="Normal 4 2 9 3" xfId="401" xr:uid="{BD517145-C720-4D36-96E0-242AE5BBB940}"/>
    <cellStyle name="Normal 4 2 9 3 2" xfId="1014" xr:uid="{235C6E0B-55D4-41FE-A23E-0FE20878A7EC}"/>
    <cellStyle name="Normal 4 2 9 3 2 2" xfId="2238" xr:uid="{7A69D1E9-3E03-4C2A-8AD1-587BBDCC51E8}"/>
    <cellStyle name="Normal 4 2 9 3 2 2 2" xfId="4686" xr:uid="{CA64D682-DA63-413A-8D5F-047766418AA5}"/>
    <cellStyle name="Normal 4 2 9 3 2 2 3" xfId="7134" xr:uid="{3A0DD317-BFD8-46DB-9D27-701D1C9B6DCE}"/>
    <cellStyle name="Normal 4 2 9 3 2 3" xfId="3462" xr:uid="{637522C2-282B-4BDE-8C87-BEFCE75A2856}"/>
    <cellStyle name="Normal 4 2 9 3 2 4" xfId="5910" xr:uid="{74DEDAA7-14AF-4339-9985-4368FC212BDF}"/>
    <cellStyle name="Normal 4 2 9 3 3" xfId="1626" xr:uid="{1DDE1526-BD74-4F52-A687-82F8162E626D}"/>
    <cellStyle name="Normal 4 2 9 3 3 2" xfId="4074" xr:uid="{79309CAC-58A9-4D14-9DBD-7F0094F69401}"/>
    <cellStyle name="Normal 4 2 9 3 3 3" xfId="6522" xr:uid="{DA689DD6-0E8D-4BB6-ADB8-18D60BB00366}"/>
    <cellStyle name="Normal 4 2 9 3 4" xfId="2850" xr:uid="{8E7FFC33-1342-472B-A981-252609EA9103}"/>
    <cellStyle name="Normal 4 2 9 3 5" xfId="5298" xr:uid="{FBBDCA6D-6261-4A14-A5A7-B429BAA11DA5}"/>
    <cellStyle name="Normal 4 2 9 4" xfId="708" xr:uid="{44F75270-1CCF-4A41-B9DC-EDAB1428A58C}"/>
    <cellStyle name="Normal 4 2 9 4 2" xfId="1932" xr:uid="{C390481F-41E9-4287-BB6E-BD9A2DDF449D}"/>
    <cellStyle name="Normal 4 2 9 4 2 2" xfId="4380" xr:uid="{FE2E7EDB-6293-4B42-BF15-8F9F1325C11E}"/>
    <cellStyle name="Normal 4 2 9 4 2 3" xfId="6828" xr:uid="{39473028-6197-4074-A384-AFFB55E1511C}"/>
    <cellStyle name="Normal 4 2 9 4 3" xfId="3156" xr:uid="{295F5E0F-C3BC-4D7D-92DD-0ABF571A09A9}"/>
    <cellStyle name="Normal 4 2 9 4 4" xfId="5604" xr:uid="{F43DF5DF-40D9-4566-AD0A-8DFAC10B990D}"/>
    <cellStyle name="Normal 4 2 9 5" xfId="1320" xr:uid="{732550AB-D688-4C9D-8F66-D222A115D7B2}"/>
    <cellStyle name="Normal 4 2 9 5 2" xfId="3768" xr:uid="{189F9F72-DC6C-4350-810F-5991DD35B9F5}"/>
    <cellStyle name="Normal 4 2 9 5 3" xfId="6216" xr:uid="{E9F2FB80-6AC6-4378-AD41-AF4DCAD42704}"/>
    <cellStyle name="Normal 4 2 9 6" xfId="2544" xr:uid="{13A9F8C3-F05B-46F5-B5EC-57ECE3B31691}"/>
    <cellStyle name="Normal 4 2 9 7" xfId="4992" xr:uid="{DD0AE951-61A5-43A9-B836-1D998013DADF}"/>
    <cellStyle name="Normal 4 3" xfId="13" xr:uid="{8B95AC7E-9B55-4124-9428-7BF7AFFED707}"/>
    <cellStyle name="Normal 4 3 10" xfId="167" xr:uid="{98D417E3-EB52-490F-B484-ADEB31F2CCD1}"/>
    <cellStyle name="Normal 4 3 10 2" xfId="474" xr:uid="{88056D09-0BAC-4152-886B-F546F5C74D4E}"/>
    <cellStyle name="Normal 4 3 10 2 2" xfId="1087" xr:uid="{157758DC-EC8D-4440-BDD4-1AAF1E1F1C9C}"/>
    <cellStyle name="Normal 4 3 10 2 2 2" xfId="2311" xr:uid="{3BE99626-E405-45A6-93CA-1E7F301B2E9B}"/>
    <cellStyle name="Normal 4 3 10 2 2 2 2" xfId="4759" xr:uid="{CF77D3C6-F90A-40E2-90E3-C5C0E2798872}"/>
    <cellStyle name="Normal 4 3 10 2 2 2 3" xfId="7207" xr:uid="{28716602-179D-4453-B5F1-94C08104320C}"/>
    <cellStyle name="Normal 4 3 10 2 2 3" xfId="3535" xr:uid="{B2805C55-F36F-4463-8E11-5420B4F8B1DE}"/>
    <cellStyle name="Normal 4 3 10 2 2 4" xfId="5983" xr:uid="{71655171-0D08-42EE-A002-2BDB19EE6456}"/>
    <cellStyle name="Normal 4 3 10 2 3" xfId="1699" xr:uid="{32762BA9-4FF3-4FA9-A7E7-A88A50443955}"/>
    <cellStyle name="Normal 4 3 10 2 3 2" xfId="4147" xr:uid="{A2E38521-23A0-43C2-85DC-F5DC75F51FD2}"/>
    <cellStyle name="Normal 4 3 10 2 3 3" xfId="6595" xr:uid="{6F2A8F21-86F3-44BC-858D-74F4CF26C19A}"/>
    <cellStyle name="Normal 4 3 10 2 4" xfId="2923" xr:uid="{512B30B6-C10A-48C0-88E6-CF82BCDFC9D9}"/>
    <cellStyle name="Normal 4 3 10 2 5" xfId="5371" xr:uid="{B5318BDB-DEAA-4A06-A012-194E80D4F280}"/>
    <cellStyle name="Normal 4 3 10 3" xfId="781" xr:uid="{967A5E8B-22BA-42C1-A5D8-66FD4C378866}"/>
    <cellStyle name="Normal 4 3 10 3 2" xfId="2005" xr:uid="{4E082D1C-0775-460F-A066-FA2857593412}"/>
    <cellStyle name="Normal 4 3 10 3 2 2" xfId="4453" xr:uid="{49392B52-D87A-4E2C-B423-DECFBF069515}"/>
    <cellStyle name="Normal 4 3 10 3 2 3" xfId="6901" xr:uid="{E19473FD-FE2D-4E3C-90BA-C25F13FE7BBB}"/>
    <cellStyle name="Normal 4 3 10 3 3" xfId="3229" xr:uid="{D366F39C-EC33-4EFF-9342-EA42AC9119E2}"/>
    <cellStyle name="Normal 4 3 10 3 4" xfId="5677" xr:uid="{7C3EF085-DA81-42A3-9FB0-1C651BDFCFF0}"/>
    <cellStyle name="Normal 4 3 10 4" xfId="1393" xr:uid="{2E3C1B93-CC5D-49F8-8153-CF567E8142BD}"/>
    <cellStyle name="Normal 4 3 10 4 2" xfId="3841" xr:uid="{F12B9F4A-49A8-4A12-AFFB-5358056EB594}"/>
    <cellStyle name="Normal 4 3 10 4 3" xfId="6289" xr:uid="{8BCABBAF-B6FC-4F4D-950A-8624F4676800}"/>
    <cellStyle name="Normal 4 3 10 5" xfId="2617" xr:uid="{7C68D334-7C2E-47A3-8241-34241D64A16C}"/>
    <cellStyle name="Normal 4 3 10 6" xfId="5065" xr:uid="{D019DE20-D8C6-4B70-9264-53362A65D41F}"/>
    <cellStyle name="Normal 4 3 11" xfId="321" xr:uid="{EC717EC0-01C0-4831-9F67-6471F4FA63FD}"/>
    <cellStyle name="Normal 4 3 11 2" xfId="934" xr:uid="{36F37F7B-1417-4582-A1E0-88EB526A07EB}"/>
    <cellStyle name="Normal 4 3 11 2 2" xfId="2158" xr:uid="{898A37A2-36B1-4EA4-9E1B-0A8E29C79FDD}"/>
    <cellStyle name="Normal 4 3 11 2 2 2" xfId="4606" xr:uid="{2062957D-20D6-4061-A2D6-044613645EE3}"/>
    <cellStyle name="Normal 4 3 11 2 2 3" xfId="7054" xr:uid="{16005115-1597-4909-97EB-963942FEA01A}"/>
    <cellStyle name="Normal 4 3 11 2 3" xfId="3382" xr:uid="{BA2E350B-1CF5-460F-B1F6-289671EB6E49}"/>
    <cellStyle name="Normal 4 3 11 2 4" xfId="5830" xr:uid="{6B9D6004-84FB-4E9D-9B20-05D166BD59CB}"/>
    <cellStyle name="Normal 4 3 11 3" xfId="1546" xr:uid="{0A344DEA-3F28-4A5D-9AE9-A71DBC358EFF}"/>
    <cellStyle name="Normal 4 3 11 3 2" xfId="3994" xr:uid="{9D03A913-F75D-4076-B654-2064BAAEFC9F}"/>
    <cellStyle name="Normal 4 3 11 3 3" xfId="6442" xr:uid="{8DBCDCE0-9F7E-4CAD-9B2A-DF7DBB52A6B9}"/>
    <cellStyle name="Normal 4 3 11 4" xfId="2770" xr:uid="{43B7E04A-F2EE-4C08-AD0A-4D77513751B4}"/>
    <cellStyle name="Normal 4 3 11 5" xfId="5218" xr:uid="{5405B5A5-1DD7-4373-95F7-82928163AAAE}"/>
    <cellStyle name="Normal 4 3 12" xfId="628" xr:uid="{1A8E68D9-911C-44F1-8EE2-A24C896B2C44}"/>
    <cellStyle name="Normal 4 3 12 2" xfId="1852" xr:uid="{CF4DF8D0-ACA3-4CF9-B64E-31FCEC227AAA}"/>
    <cellStyle name="Normal 4 3 12 2 2" xfId="4300" xr:uid="{FCDBE5F8-EEE6-4570-A68C-B398428A9C9B}"/>
    <cellStyle name="Normal 4 3 12 2 3" xfId="6748" xr:uid="{2A132E12-027F-4D38-877F-0432C82C6CBC}"/>
    <cellStyle name="Normal 4 3 12 3" xfId="3076" xr:uid="{CFE8235D-41CB-42ED-9EF3-190C81747545}"/>
    <cellStyle name="Normal 4 3 12 4" xfId="5524" xr:uid="{FC2A012A-B66C-4DF0-91E1-B92F6F871384}"/>
    <cellStyle name="Normal 4 3 13" xfId="1240" xr:uid="{FF794C01-B2AC-4AD1-B017-C5B3DEB4CAFC}"/>
    <cellStyle name="Normal 4 3 13 2" xfId="3688" xr:uid="{B9DE8DAB-BEBF-4241-AA14-9F866741B8AF}"/>
    <cellStyle name="Normal 4 3 13 2 2" xfId="7376" xr:uid="{33B1C597-4D03-4ECF-9FF5-21DA39A9CAD5}"/>
    <cellStyle name="Normal 4 3 13 3" xfId="6136" xr:uid="{16CBE6EB-3947-4E81-9750-E14973995BFA}"/>
    <cellStyle name="Normal 4 3 14" xfId="2464" xr:uid="{86DC4D84-CC0E-40C2-9F2D-10DD7BB72AA7}"/>
    <cellStyle name="Normal 4 3 14 2" xfId="7375" xr:uid="{4C548DB8-EBF3-4711-8A3F-7D2F07D43817}"/>
    <cellStyle name="Normal 4 3 15" xfId="4912" xr:uid="{A615ED5D-8342-4F92-992E-873052645E6C}"/>
    <cellStyle name="Normal 4 3 2" xfId="22" xr:uid="{4D6E351F-A850-42D8-8B55-0DC1E425A3AB}"/>
    <cellStyle name="Normal 4 3 2 10" xfId="1249" xr:uid="{E55D285F-6D6D-4783-A318-7EAD70A987F4}"/>
    <cellStyle name="Normal 4 3 2 10 2" xfId="3697" xr:uid="{854A6EB8-F045-41EB-8A2D-F8162479F98E}"/>
    <cellStyle name="Normal 4 3 2 10 2 2" xfId="7364" xr:uid="{758FDFDA-C84A-4866-BFB3-A757907CE253}"/>
    <cellStyle name="Normal 4 3 2 10 3" xfId="6145" xr:uid="{07BF6CF2-AF2F-46DC-B8F8-6AF9B55042C1}"/>
    <cellStyle name="Normal 4 3 2 11" xfId="2473" xr:uid="{9F1FA79B-53A3-4AC8-B88A-802AF655E680}"/>
    <cellStyle name="Normal 4 3 2 11 2" xfId="7370" xr:uid="{FEFA5EB2-2034-4389-94F8-0CCEBB7D09C5}"/>
    <cellStyle name="Normal 4 3 2 12" xfId="4921" xr:uid="{225D8C13-133E-4E76-ACB2-A91AAEFE74E5}"/>
    <cellStyle name="Normal 4 3 2 2" xfId="28" xr:uid="{F74EB63C-7D17-46BD-AAB0-9E61C6DCF987}"/>
    <cellStyle name="Normal 4 3 2 2 10" xfId="4927" xr:uid="{7755F5D9-5E6E-4F8D-BB03-4D9D6A2BED39}"/>
    <cellStyle name="Normal 4 3 2 2 2" xfId="46" xr:uid="{E3F00E3F-A565-4BB9-82A1-87570A65B967}"/>
    <cellStyle name="Normal 4 3 2 2 2 2" xfId="83" xr:uid="{BA83CB1F-50B0-4DF6-8A4E-46F8CD12DD4A}"/>
    <cellStyle name="Normal 4 3 2 2 2 2 2" xfId="164" xr:uid="{A75A13CA-2A92-4713-B359-6EB32F16A59C}"/>
    <cellStyle name="Normal 4 3 2 2 2 2 2 2" xfId="317" xr:uid="{6B141063-FB23-4080-8DC8-C09F2ACC52AA}"/>
    <cellStyle name="Normal 4 3 2 2 2 2 2 2 2" xfId="624" xr:uid="{EEAB12B9-1FB7-4770-8BF2-C49BBD31F828}"/>
    <cellStyle name="Normal 4 3 2 2 2 2 2 2 2 2" xfId="1237" xr:uid="{0A615B21-22A7-405A-B14E-451F9A00D9C6}"/>
    <cellStyle name="Normal 4 3 2 2 2 2 2 2 2 2 2" xfId="2461" xr:uid="{11B11104-D999-40CB-AC1B-DB77C91556DB}"/>
    <cellStyle name="Normal 4 3 2 2 2 2 2 2 2 2 2 2" xfId="4909" xr:uid="{EC635702-E8CE-48ED-9006-B95F6A051F32}"/>
    <cellStyle name="Normal 4 3 2 2 2 2 2 2 2 2 2 3" xfId="7357" xr:uid="{A7FF0E40-75D4-4B0E-AD10-1AF256301810}"/>
    <cellStyle name="Normal 4 3 2 2 2 2 2 2 2 2 3" xfId="3685" xr:uid="{67592AD8-D8CD-4049-BA49-7FB8FD2B9331}"/>
    <cellStyle name="Normal 4 3 2 2 2 2 2 2 2 2 4" xfId="6133" xr:uid="{29184672-83CD-496D-8439-802C330F7D8D}"/>
    <cellStyle name="Normal 4 3 2 2 2 2 2 2 2 3" xfId="1849" xr:uid="{F3BEFB03-64A4-4888-BF63-33FBE917382E}"/>
    <cellStyle name="Normal 4 3 2 2 2 2 2 2 2 3 2" xfId="4297" xr:uid="{AA3AD41F-BA5A-4AA4-99C3-084788DF0059}"/>
    <cellStyle name="Normal 4 3 2 2 2 2 2 2 2 3 3" xfId="6745" xr:uid="{B2488D16-0482-47A6-81C8-5E44AFD4F92E}"/>
    <cellStyle name="Normal 4 3 2 2 2 2 2 2 2 4" xfId="3073" xr:uid="{C0A525EB-299B-43E9-95C4-2AC6DC85DABB}"/>
    <cellStyle name="Normal 4 3 2 2 2 2 2 2 2 5" xfId="5521" xr:uid="{1C969FE3-5530-4F7C-947A-D475BBFB58A1}"/>
    <cellStyle name="Normal 4 3 2 2 2 2 2 2 3" xfId="931" xr:uid="{32C9C104-31A6-4A49-9D60-D6FB3CB7C094}"/>
    <cellStyle name="Normal 4 3 2 2 2 2 2 2 3 2" xfId="2155" xr:uid="{9CD83582-D53E-4E92-AEF8-A546B741244A}"/>
    <cellStyle name="Normal 4 3 2 2 2 2 2 2 3 2 2" xfId="4603" xr:uid="{4F166D20-5CA2-4AD4-AA02-3B73E7C8BC0C}"/>
    <cellStyle name="Normal 4 3 2 2 2 2 2 2 3 2 3" xfId="7051" xr:uid="{14B64171-18CE-4BCE-B318-A03952E1613A}"/>
    <cellStyle name="Normal 4 3 2 2 2 2 2 2 3 3" xfId="3379" xr:uid="{9B76B36B-7EAE-4B58-8763-AA0C87E27F06}"/>
    <cellStyle name="Normal 4 3 2 2 2 2 2 2 3 4" xfId="5827" xr:uid="{1617E5CD-B59F-4055-8DB2-EB65478C4ED3}"/>
    <cellStyle name="Normal 4 3 2 2 2 2 2 2 4" xfId="1543" xr:uid="{11735516-C915-4274-B64D-E6C1714BABA1}"/>
    <cellStyle name="Normal 4 3 2 2 2 2 2 2 4 2" xfId="3991" xr:uid="{05838BE1-D4F3-43B2-9279-413CEDA90515}"/>
    <cellStyle name="Normal 4 3 2 2 2 2 2 2 4 3" xfId="6439" xr:uid="{6FD99448-B0F3-4CE9-9FB4-EF1C4DD7D4A8}"/>
    <cellStyle name="Normal 4 3 2 2 2 2 2 2 5" xfId="2767" xr:uid="{4D7FE917-228D-4ACA-90D8-E7C5F18D35E8}"/>
    <cellStyle name="Normal 4 3 2 2 2 2 2 2 6" xfId="5215" xr:uid="{FD338561-E844-4EA6-B2E2-FDCC796222C8}"/>
    <cellStyle name="Normal 4 3 2 2 2 2 2 3" xfId="471" xr:uid="{499477E8-E7EC-4FB4-8E0C-64AA6533493E}"/>
    <cellStyle name="Normal 4 3 2 2 2 2 2 3 2" xfId="1084" xr:uid="{6FD04586-217F-4250-A751-F4BAAA1FC837}"/>
    <cellStyle name="Normal 4 3 2 2 2 2 2 3 2 2" xfId="2308" xr:uid="{D4B2A13B-B5C8-4F6E-BB08-D6B2755EF271}"/>
    <cellStyle name="Normal 4 3 2 2 2 2 2 3 2 2 2" xfId="4756" xr:uid="{68E41DBA-0149-4A14-A242-3EE180200EAB}"/>
    <cellStyle name="Normal 4 3 2 2 2 2 2 3 2 2 3" xfId="7204" xr:uid="{B4BC99C5-723E-424D-BDBE-15C679CADE15}"/>
    <cellStyle name="Normal 4 3 2 2 2 2 2 3 2 3" xfId="3532" xr:uid="{19C1705E-1738-4BB8-BC06-E4CF659E4265}"/>
    <cellStyle name="Normal 4 3 2 2 2 2 2 3 2 4" xfId="5980" xr:uid="{578AA93B-EC6D-47B8-8263-9C928FC8E0B7}"/>
    <cellStyle name="Normal 4 3 2 2 2 2 2 3 3" xfId="1696" xr:uid="{584C52D4-B8FB-4F9A-8CEA-12E57366B3C6}"/>
    <cellStyle name="Normal 4 3 2 2 2 2 2 3 3 2" xfId="4144" xr:uid="{818A345D-B513-45D1-8430-AE269287F9E3}"/>
    <cellStyle name="Normal 4 3 2 2 2 2 2 3 3 3" xfId="6592" xr:uid="{6A808F07-F2D4-4AC2-B50C-CBE3FF472FAD}"/>
    <cellStyle name="Normal 4 3 2 2 2 2 2 3 4" xfId="2920" xr:uid="{CB33BB67-7468-445D-A111-1EE94465CF33}"/>
    <cellStyle name="Normal 4 3 2 2 2 2 2 3 5" xfId="5368" xr:uid="{F061D548-F710-4DCA-9208-99C3B54A6321}"/>
    <cellStyle name="Normal 4 3 2 2 2 2 2 4" xfId="778" xr:uid="{B48021F2-9E25-42DB-83FB-AC230CA3CE3E}"/>
    <cellStyle name="Normal 4 3 2 2 2 2 2 4 2" xfId="2002" xr:uid="{A8EAE01B-DACC-42B1-9324-F533FF06BF1F}"/>
    <cellStyle name="Normal 4 3 2 2 2 2 2 4 2 2" xfId="4450" xr:uid="{85E59B79-0A6E-42F8-BF35-2C1D5220A1C7}"/>
    <cellStyle name="Normal 4 3 2 2 2 2 2 4 2 3" xfId="6898" xr:uid="{025FF0AB-5FE9-434E-BFA5-E61C25C031E9}"/>
    <cellStyle name="Normal 4 3 2 2 2 2 2 4 3" xfId="3226" xr:uid="{0E2012C3-255E-4A02-82EF-F391166B10A6}"/>
    <cellStyle name="Normal 4 3 2 2 2 2 2 4 4" xfId="5674" xr:uid="{B9726817-2109-424F-A009-6B89DA5158B9}"/>
    <cellStyle name="Normal 4 3 2 2 2 2 2 5" xfId="1390" xr:uid="{F25549EB-1660-4FF4-9295-F0CB32C7595E}"/>
    <cellStyle name="Normal 4 3 2 2 2 2 2 5 2" xfId="3838" xr:uid="{AB6460CA-04A0-40A1-B1F6-4F9E5F888B81}"/>
    <cellStyle name="Normal 4 3 2 2 2 2 2 5 3" xfId="6286" xr:uid="{B1E706EB-742A-4223-B786-19AEFC63C40E}"/>
    <cellStyle name="Normal 4 3 2 2 2 2 2 6" xfId="2614" xr:uid="{3CEF6CFF-EFA0-4ECB-B4D6-DC9FC0270C91}"/>
    <cellStyle name="Normal 4 3 2 2 2 2 2 7" xfId="5062" xr:uid="{5DAE2A8A-F67E-4C78-AD7F-B473FD633431}"/>
    <cellStyle name="Normal 4 3 2 2 2 2 3" xfId="236" xr:uid="{DB7A6B03-237C-4D33-A409-6A5C6265CE1A}"/>
    <cellStyle name="Normal 4 3 2 2 2 2 3 2" xfId="543" xr:uid="{C3AD2B3D-F0AC-4C33-AA1B-F5052E06E720}"/>
    <cellStyle name="Normal 4 3 2 2 2 2 3 2 2" xfId="1156" xr:uid="{6BB3B89D-934F-4F79-8249-2F673AF16B15}"/>
    <cellStyle name="Normal 4 3 2 2 2 2 3 2 2 2" xfId="2380" xr:uid="{4004AD45-554B-4572-9EE4-0531E3112DD2}"/>
    <cellStyle name="Normal 4 3 2 2 2 2 3 2 2 2 2" xfId="4828" xr:uid="{434E6871-A124-4EA5-AE23-1D32F2FC28F7}"/>
    <cellStyle name="Normal 4 3 2 2 2 2 3 2 2 2 3" xfId="7276" xr:uid="{013203E2-316E-420A-ACC9-8AB65B878230}"/>
    <cellStyle name="Normal 4 3 2 2 2 2 3 2 2 3" xfId="3604" xr:uid="{AAAD68CC-D60C-49AE-A292-AB7B27063D21}"/>
    <cellStyle name="Normal 4 3 2 2 2 2 3 2 2 4" xfId="6052" xr:uid="{48B9074F-BE83-4B94-B779-4CBC9577EB79}"/>
    <cellStyle name="Normal 4 3 2 2 2 2 3 2 3" xfId="1768" xr:uid="{7F0D514D-A06C-4758-8B40-16F5064FB9CE}"/>
    <cellStyle name="Normal 4 3 2 2 2 2 3 2 3 2" xfId="4216" xr:uid="{AFE0591C-4C33-486F-99CE-59DB051E5833}"/>
    <cellStyle name="Normal 4 3 2 2 2 2 3 2 3 3" xfId="6664" xr:uid="{8F68B91A-33A5-4599-A0AA-2B08ECD24EE0}"/>
    <cellStyle name="Normal 4 3 2 2 2 2 3 2 4" xfId="2992" xr:uid="{AE275BE5-3502-48D6-A6A8-420EFCB041BA}"/>
    <cellStyle name="Normal 4 3 2 2 2 2 3 2 5" xfId="5440" xr:uid="{9FA240AC-A4A0-44E9-94B3-9771ED53DA2F}"/>
    <cellStyle name="Normal 4 3 2 2 2 2 3 3" xfId="850" xr:uid="{0624ED9E-39B2-4749-8140-64C535AA6ED1}"/>
    <cellStyle name="Normal 4 3 2 2 2 2 3 3 2" xfId="2074" xr:uid="{7798A657-1218-43D2-8A38-173E1637C9B6}"/>
    <cellStyle name="Normal 4 3 2 2 2 2 3 3 2 2" xfId="4522" xr:uid="{5EFA0300-DABF-484C-8AE3-24AB77B7F757}"/>
    <cellStyle name="Normal 4 3 2 2 2 2 3 3 2 3" xfId="6970" xr:uid="{C26EF5E7-4FB6-4288-9109-FE318166A8BE}"/>
    <cellStyle name="Normal 4 3 2 2 2 2 3 3 3" xfId="3298" xr:uid="{3F747BD8-C7CD-4B75-9B91-0E3AFF22BBE1}"/>
    <cellStyle name="Normal 4 3 2 2 2 2 3 3 4" xfId="5746" xr:uid="{EF477E10-C01C-49CF-A4EF-29AEA867A52D}"/>
    <cellStyle name="Normal 4 3 2 2 2 2 3 4" xfId="1462" xr:uid="{667A69C3-F5DF-4D58-A20E-3EDFE8126166}"/>
    <cellStyle name="Normal 4 3 2 2 2 2 3 4 2" xfId="3910" xr:uid="{95CADAE3-D199-4A97-BF5F-E3487818B6E1}"/>
    <cellStyle name="Normal 4 3 2 2 2 2 3 4 3" xfId="6358" xr:uid="{3F06208E-30CF-4BA5-A3F6-2FCA362CC946}"/>
    <cellStyle name="Normal 4 3 2 2 2 2 3 5" xfId="2686" xr:uid="{B2309683-F87C-45E0-962A-E76F7A644919}"/>
    <cellStyle name="Normal 4 3 2 2 2 2 3 6" xfId="5134" xr:uid="{1401747E-01E4-404B-B3FF-584FE4CAB5A5}"/>
    <cellStyle name="Normal 4 3 2 2 2 2 4" xfId="390" xr:uid="{56D42717-2EA0-42FA-9BBC-6A8AF69875EB}"/>
    <cellStyle name="Normal 4 3 2 2 2 2 4 2" xfId="1003" xr:uid="{F593109D-B54F-4974-835B-F6B228390B75}"/>
    <cellStyle name="Normal 4 3 2 2 2 2 4 2 2" xfId="2227" xr:uid="{FDF5802D-2AC6-4D3E-8401-979A45442CBE}"/>
    <cellStyle name="Normal 4 3 2 2 2 2 4 2 2 2" xfId="4675" xr:uid="{DA285B4D-03E0-4681-AEF8-58CDB20DF0DD}"/>
    <cellStyle name="Normal 4 3 2 2 2 2 4 2 2 3" xfId="7123" xr:uid="{8CC602BB-B29D-49AE-93A1-BE9F8C155D2E}"/>
    <cellStyle name="Normal 4 3 2 2 2 2 4 2 3" xfId="3451" xr:uid="{FAA473C3-929F-459E-9559-78A65873D99B}"/>
    <cellStyle name="Normal 4 3 2 2 2 2 4 2 4" xfId="5899" xr:uid="{FF598E95-F695-4635-B92F-2397E58896F5}"/>
    <cellStyle name="Normal 4 3 2 2 2 2 4 3" xfId="1615" xr:uid="{EF4BE0DA-29EE-45EC-9FD0-0AA5B3AB389E}"/>
    <cellStyle name="Normal 4 3 2 2 2 2 4 3 2" xfId="4063" xr:uid="{27DCE17C-B3F1-4690-944D-1A18827DF465}"/>
    <cellStyle name="Normal 4 3 2 2 2 2 4 3 3" xfId="6511" xr:uid="{D1B869EE-EF55-4C80-AB28-858192F082A3}"/>
    <cellStyle name="Normal 4 3 2 2 2 2 4 4" xfId="2839" xr:uid="{591EE0BC-42E5-4127-A328-3088A54195FC}"/>
    <cellStyle name="Normal 4 3 2 2 2 2 4 5" xfId="5287" xr:uid="{4145ED4A-1133-4551-A2BA-C8DBB7A75924}"/>
    <cellStyle name="Normal 4 3 2 2 2 2 5" xfId="697" xr:uid="{BAAA14CA-DA57-4867-AC6B-31061DD81DBC}"/>
    <cellStyle name="Normal 4 3 2 2 2 2 5 2" xfId="1921" xr:uid="{7DC16A54-0870-4F6C-B890-E6402486C98D}"/>
    <cellStyle name="Normal 4 3 2 2 2 2 5 2 2" xfId="4369" xr:uid="{CF8182B4-98C0-4A78-835F-D4A9865AC232}"/>
    <cellStyle name="Normal 4 3 2 2 2 2 5 2 3" xfId="6817" xr:uid="{D2185114-CA87-4481-96A4-0890A63D6B96}"/>
    <cellStyle name="Normal 4 3 2 2 2 2 5 3" xfId="3145" xr:uid="{3F4D6059-49E4-44D7-9A36-E1250217A92B}"/>
    <cellStyle name="Normal 4 3 2 2 2 2 5 4" xfId="5593" xr:uid="{B6B47094-082B-4A58-9BB3-14A7C0D2EFE6}"/>
    <cellStyle name="Normal 4 3 2 2 2 2 6" xfId="1309" xr:uid="{09C7A669-FF66-4852-BE8C-E08895DB829A}"/>
    <cellStyle name="Normal 4 3 2 2 2 2 6 2" xfId="3757" xr:uid="{AC9FD337-D752-47F1-B64C-3FF6B0B07F7E}"/>
    <cellStyle name="Normal 4 3 2 2 2 2 6 3" xfId="6205" xr:uid="{DFCDF95A-BFEF-4E36-9B5E-4BE769049A67}"/>
    <cellStyle name="Normal 4 3 2 2 2 2 7" xfId="2533" xr:uid="{5EB52A43-1D68-4A81-962F-C65B30E6B141}"/>
    <cellStyle name="Normal 4 3 2 2 2 2 8" xfId="4981" xr:uid="{4F0FD5E7-F2F9-4FDB-BEDD-33E34FB10AE4}"/>
    <cellStyle name="Normal 4 3 2 2 2 3" xfId="128" xr:uid="{FB2072E8-21C2-4331-8B28-552A528CD9C8}"/>
    <cellStyle name="Normal 4 3 2 2 2 3 2" xfId="281" xr:uid="{88826AA4-3544-485F-9FDB-6DE04ABA815C}"/>
    <cellStyle name="Normal 4 3 2 2 2 3 2 2" xfId="588" xr:uid="{F2467B4A-5BD4-4984-B2C1-6522DC4B22FD}"/>
    <cellStyle name="Normal 4 3 2 2 2 3 2 2 2" xfId="1201" xr:uid="{A3B8A1B3-8F15-4ED7-B0D8-B7DC8EDAB5DE}"/>
    <cellStyle name="Normal 4 3 2 2 2 3 2 2 2 2" xfId="2425" xr:uid="{B3002D8A-7111-4583-8BB8-66BCB11AA459}"/>
    <cellStyle name="Normal 4 3 2 2 2 3 2 2 2 2 2" xfId="4873" xr:uid="{7BE4E3AC-43D0-4334-849B-C1D19B882A54}"/>
    <cellStyle name="Normal 4 3 2 2 2 3 2 2 2 2 3" xfId="7321" xr:uid="{F760601C-307F-4AB1-A265-B688B3D689BF}"/>
    <cellStyle name="Normal 4 3 2 2 2 3 2 2 2 3" xfId="3649" xr:uid="{03CDAA83-000D-4EE9-B2F0-AC7A569A3251}"/>
    <cellStyle name="Normal 4 3 2 2 2 3 2 2 2 4" xfId="6097" xr:uid="{01806AAB-01C8-411E-BEE6-8A10D2E6B42D}"/>
    <cellStyle name="Normal 4 3 2 2 2 3 2 2 3" xfId="1813" xr:uid="{45957145-73E6-4F59-9A32-47E3604101C6}"/>
    <cellStyle name="Normal 4 3 2 2 2 3 2 2 3 2" xfId="4261" xr:uid="{944C1D14-4E4E-48E4-86C7-A63F0E6BE1D4}"/>
    <cellStyle name="Normal 4 3 2 2 2 3 2 2 3 3" xfId="6709" xr:uid="{163BC521-3EEB-42D6-89BB-9BBA6093D76C}"/>
    <cellStyle name="Normal 4 3 2 2 2 3 2 2 4" xfId="3037" xr:uid="{BF0D7DE6-C8DD-4B9B-98C1-FA1C55C2DF5D}"/>
    <cellStyle name="Normal 4 3 2 2 2 3 2 2 5" xfId="5485" xr:uid="{49FA57CF-7112-400E-9E96-FD99EBC0936A}"/>
    <cellStyle name="Normal 4 3 2 2 2 3 2 3" xfId="895" xr:uid="{15DC338A-EEA9-4164-8E4D-B5561D118C39}"/>
    <cellStyle name="Normal 4 3 2 2 2 3 2 3 2" xfId="2119" xr:uid="{6E3DB47A-B33D-48E0-849C-21725173A15B}"/>
    <cellStyle name="Normal 4 3 2 2 2 3 2 3 2 2" xfId="4567" xr:uid="{9625E288-3F39-4CEB-8366-97FE23E679F4}"/>
    <cellStyle name="Normal 4 3 2 2 2 3 2 3 2 3" xfId="7015" xr:uid="{CD2E1D9D-76CB-4AD6-AA59-A974EBBB535F}"/>
    <cellStyle name="Normal 4 3 2 2 2 3 2 3 3" xfId="3343" xr:uid="{B0A7A4C9-1392-420A-8510-442A7CA34D65}"/>
    <cellStyle name="Normal 4 3 2 2 2 3 2 3 4" xfId="5791" xr:uid="{5BA90E42-FD18-41A8-902A-3960F834F66D}"/>
    <cellStyle name="Normal 4 3 2 2 2 3 2 4" xfId="1507" xr:uid="{7E421948-BEEB-40C2-9B0E-85C9EA5B439D}"/>
    <cellStyle name="Normal 4 3 2 2 2 3 2 4 2" xfId="3955" xr:uid="{B11AE6A9-4846-4773-9B0F-1810DA6651FA}"/>
    <cellStyle name="Normal 4 3 2 2 2 3 2 4 3" xfId="6403" xr:uid="{6124AE27-B257-47B1-8CCA-9420C5B6A937}"/>
    <cellStyle name="Normal 4 3 2 2 2 3 2 5" xfId="2731" xr:uid="{2E12A45D-8B50-401B-989D-15CDC5B40BC8}"/>
    <cellStyle name="Normal 4 3 2 2 2 3 2 6" xfId="5179" xr:uid="{DEE27EBB-8C1C-4785-81B4-AFA0C3800664}"/>
    <cellStyle name="Normal 4 3 2 2 2 3 3" xfId="435" xr:uid="{680AB9B0-0F6B-44BB-ACAD-62C446F966F1}"/>
    <cellStyle name="Normal 4 3 2 2 2 3 3 2" xfId="1048" xr:uid="{76728B98-BAEF-467C-9EE5-81FD2F6FD695}"/>
    <cellStyle name="Normal 4 3 2 2 2 3 3 2 2" xfId="2272" xr:uid="{E5786CFB-27D0-484B-95E8-CEE6FCF1DBE3}"/>
    <cellStyle name="Normal 4 3 2 2 2 3 3 2 2 2" xfId="4720" xr:uid="{ED9577CA-6EE6-4B84-B1B1-CBCF2DF7E3A7}"/>
    <cellStyle name="Normal 4 3 2 2 2 3 3 2 2 3" xfId="7168" xr:uid="{D529885F-6539-4746-8BA3-F3BE061F900F}"/>
    <cellStyle name="Normal 4 3 2 2 2 3 3 2 3" xfId="3496" xr:uid="{839FEAA0-89B4-4FB4-B789-6876B670179B}"/>
    <cellStyle name="Normal 4 3 2 2 2 3 3 2 4" xfId="5944" xr:uid="{09A5FEF2-58FA-4032-9B38-130649921C12}"/>
    <cellStyle name="Normal 4 3 2 2 2 3 3 3" xfId="1660" xr:uid="{D1AFD040-65C3-4FF4-816B-3E84F7036A8D}"/>
    <cellStyle name="Normal 4 3 2 2 2 3 3 3 2" xfId="4108" xr:uid="{3263EF9B-E08C-4A41-93F4-AEC831B9FB05}"/>
    <cellStyle name="Normal 4 3 2 2 2 3 3 3 3" xfId="6556" xr:uid="{98216C28-68B2-43B5-AFF9-1AD216833153}"/>
    <cellStyle name="Normal 4 3 2 2 2 3 3 4" xfId="2884" xr:uid="{4333C538-5582-4285-977B-DC8403786E9F}"/>
    <cellStyle name="Normal 4 3 2 2 2 3 3 5" xfId="5332" xr:uid="{243A02C3-6FE1-4465-96E3-247AC9678183}"/>
    <cellStyle name="Normal 4 3 2 2 2 3 4" xfId="742" xr:uid="{A792CD67-78FB-4249-9C00-98E814C675C8}"/>
    <cellStyle name="Normal 4 3 2 2 2 3 4 2" xfId="1966" xr:uid="{9C5501F2-731A-491F-90EE-4EA7F851CDFE}"/>
    <cellStyle name="Normal 4 3 2 2 2 3 4 2 2" xfId="4414" xr:uid="{EE7176F2-DCF0-45F7-BD6A-8C034977CD9B}"/>
    <cellStyle name="Normal 4 3 2 2 2 3 4 2 3" xfId="6862" xr:uid="{CADF2A1F-D146-4168-A1D7-0A9BCDDEB709}"/>
    <cellStyle name="Normal 4 3 2 2 2 3 4 3" xfId="3190" xr:uid="{653D3618-511D-454E-B6F4-AA3C2D897E4B}"/>
    <cellStyle name="Normal 4 3 2 2 2 3 4 4" xfId="5638" xr:uid="{55B26909-A232-4E6B-986A-CD68F715586B}"/>
    <cellStyle name="Normal 4 3 2 2 2 3 5" xfId="1354" xr:uid="{470D89EA-383E-41F7-B063-8FCAE65BB8FD}"/>
    <cellStyle name="Normal 4 3 2 2 2 3 5 2" xfId="3802" xr:uid="{6CB64B72-1BD0-4F23-AFF8-BE4283C5D156}"/>
    <cellStyle name="Normal 4 3 2 2 2 3 5 3" xfId="6250" xr:uid="{45FB027A-2390-4DB8-A099-9EE8C8C08909}"/>
    <cellStyle name="Normal 4 3 2 2 2 3 6" xfId="2578" xr:uid="{77FCAD18-BDAC-470F-9317-C258EED39992}"/>
    <cellStyle name="Normal 4 3 2 2 2 3 7" xfId="5026" xr:uid="{0BA51CE3-24FE-405C-8702-9B45C6B2EA1D}"/>
    <cellStyle name="Normal 4 3 2 2 2 4" xfId="200" xr:uid="{B57EC194-7B02-4673-8979-4EBA723C17CC}"/>
    <cellStyle name="Normal 4 3 2 2 2 4 2" xfId="507" xr:uid="{FCAD247D-9536-4A9B-98A3-E6BA14DE9335}"/>
    <cellStyle name="Normal 4 3 2 2 2 4 2 2" xfId="1120" xr:uid="{5A533092-C1E6-43BE-8657-49724685FA36}"/>
    <cellStyle name="Normal 4 3 2 2 2 4 2 2 2" xfId="2344" xr:uid="{A548A48A-FD16-4A12-A0A0-47D16707CF1E}"/>
    <cellStyle name="Normal 4 3 2 2 2 4 2 2 2 2" xfId="4792" xr:uid="{912386E8-26D1-4DEC-BFAD-304468D68F8B}"/>
    <cellStyle name="Normal 4 3 2 2 2 4 2 2 2 3" xfId="7240" xr:uid="{666A51D6-575A-4189-8913-E9A836A8BF52}"/>
    <cellStyle name="Normal 4 3 2 2 2 4 2 2 3" xfId="3568" xr:uid="{98C9079C-5944-4220-A968-7954ECFD9F36}"/>
    <cellStyle name="Normal 4 3 2 2 2 4 2 2 4" xfId="6016" xr:uid="{4CB26891-1BDC-45E6-B80A-9808DDA5714B}"/>
    <cellStyle name="Normal 4 3 2 2 2 4 2 3" xfId="1732" xr:uid="{E0DF1C9B-1323-47A7-A679-578868FF9EBD}"/>
    <cellStyle name="Normal 4 3 2 2 2 4 2 3 2" xfId="4180" xr:uid="{34FE23B8-BA96-483B-A8A7-C76180F8ABC1}"/>
    <cellStyle name="Normal 4 3 2 2 2 4 2 3 3" xfId="6628" xr:uid="{FB823943-43A7-4706-96CC-05347A27FBA5}"/>
    <cellStyle name="Normal 4 3 2 2 2 4 2 4" xfId="2956" xr:uid="{645FEDBD-8016-4570-8F57-F81BBF3AAF8C}"/>
    <cellStyle name="Normal 4 3 2 2 2 4 2 5" xfId="5404" xr:uid="{28A0D36C-FF47-4CB9-8367-E1E95A82B1FF}"/>
    <cellStyle name="Normal 4 3 2 2 2 4 3" xfId="814" xr:uid="{483847C5-2051-42D1-AE47-F879D7720475}"/>
    <cellStyle name="Normal 4 3 2 2 2 4 3 2" xfId="2038" xr:uid="{3F5022E6-21D1-46E4-BCAA-F44B8010ECF9}"/>
    <cellStyle name="Normal 4 3 2 2 2 4 3 2 2" xfId="4486" xr:uid="{7AF8725B-06BB-4CA3-BC3D-8C2346D38779}"/>
    <cellStyle name="Normal 4 3 2 2 2 4 3 2 3" xfId="6934" xr:uid="{5B980F98-AD92-495C-85C6-AA1E824DD809}"/>
    <cellStyle name="Normal 4 3 2 2 2 4 3 3" xfId="3262" xr:uid="{46B12335-E04B-420B-9478-08B1622A8CEF}"/>
    <cellStyle name="Normal 4 3 2 2 2 4 3 4" xfId="5710" xr:uid="{F231BFD3-DE6E-4C6B-BE3C-9A9B733F4B06}"/>
    <cellStyle name="Normal 4 3 2 2 2 4 4" xfId="1426" xr:uid="{BC9D88E8-DDEB-45AA-B3D2-F0F3924420DC}"/>
    <cellStyle name="Normal 4 3 2 2 2 4 4 2" xfId="3874" xr:uid="{A0AFBEFD-E917-46FA-B837-0A052D96A76D}"/>
    <cellStyle name="Normal 4 3 2 2 2 4 4 3" xfId="6322" xr:uid="{EF2E2A48-F69C-4FBB-B2A9-57BE0DA34AFD}"/>
    <cellStyle name="Normal 4 3 2 2 2 4 5" xfId="2650" xr:uid="{F6F2AAFB-4F95-4175-864E-E8F103FC14E9}"/>
    <cellStyle name="Normal 4 3 2 2 2 4 6" xfId="5098" xr:uid="{3B7461BD-F786-4A97-8525-3E69C4D63C2B}"/>
    <cellStyle name="Normal 4 3 2 2 2 5" xfId="354" xr:uid="{F1110499-C825-4379-9CD6-08678934533D}"/>
    <cellStyle name="Normal 4 3 2 2 2 5 2" xfId="967" xr:uid="{ACF53D1D-1100-4F4D-9389-31CEEF2FB793}"/>
    <cellStyle name="Normal 4 3 2 2 2 5 2 2" xfId="2191" xr:uid="{5DDB01DA-7FE5-4738-8747-6DEAF84E7948}"/>
    <cellStyle name="Normal 4 3 2 2 2 5 2 2 2" xfId="4639" xr:uid="{BB163072-8AA5-436F-A320-8CD6C86E11A7}"/>
    <cellStyle name="Normal 4 3 2 2 2 5 2 2 3" xfId="7087" xr:uid="{635AB2DE-7C15-4A12-86E9-9E75069E1AEF}"/>
    <cellStyle name="Normal 4 3 2 2 2 5 2 3" xfId="3415" xr:uid="{F48CA90C-B4A3-47FE-B962-0B90A67F0211}"/>
    <cellStyle name="Normal 4 3 2 2 2 5 2 4" xfId="5863" xr:uid="{250F8926-397E-4352-8A00-B5210295ED0F}"/>
    <cellStyle name="Normal 4 3 2 2 2 5 3" xfId="1579" xr:uid="{5F5A7D8A-6FB6-4FF6-A247-3094DEE7D80C}"/>
    <cellStyle name="Normal 4 3 2 2 2 5 3 2" xfId="4027" xr:uid="{7EE9FA89-7D1D-4F97-83B8-0DCAB65AE87D}"/>
    <cellStyle name="Normal 4 3 2 2 2 5 3 3" xfId="6475" xr:uid="{AADCF185-DFC7-4BE1-8786-C0F24BEA4A09}"/>
    <cellStyle name="Normal 4 3 2 2 2 5 4" xfId="2803" xr:uid="{61448134-C339-402A-A933-11665CD40FAF}"/>
    <cellStyle name="Normal 4 3 2 2 2 5 5" xfId="5251" xr:uid="{7CB863CD-90AF-4E77-8BA8-55551F0ADFB8}"/>
    <cellStyle name="Normal 4 3 2 2 2 6" xfId="661" xr:uid="{79B242B4-20C8-4556-AF10-26F6B14EA43D}"/>
    <cellStyle name="Normal 4 3 2 2 2 6 2" xfId="1885" xr:uid="{AB2D416D-7C10-4A56-8870-09C389DB0D85}"/>
    <cellStyle name="Normal 4 3 2 2 2 6 2 2" xfId="4333" xr:uid="{8AE34E00-B6FD-4248-813F-0F6095F29FF1}"/>
    <cellStyle name="Normal 4 3 2 2 2 6 2 3" xfId="6781" xr:uid="{4D527191-36FC-4F99-99B0-1564D0BD48CE}"/>
    <cellStyle name="Normal 4 3 2 2 2 6 3" xfId="3109" xr:uid="{770CA082-D010-4282-BE5A-89233B11E212}"/>
    <cellStyle name="Normal 4 3 2 2 2 6 4" xfId="5557" xr:uid="{7615A41D-DA16-4BE6-B920-E5515B4E5A61}"/>
    <cellStyle name="Normal 4 3 2 2 2 7" xfId="1273" xr:uid="{698DD84B-FB91-44F7-B13B-FBF2A0A2FC8D}"/>
    <cellStyle name="Normal 4 3 2 2 2 7 2" xfId="3721" xr:uid="{0AC57E3E-E29F-4743-9BDE-5D20E64D768B}"/>
    <cellStyle name="Normal 4 3 2 2 2 7 3" xfId="6169" xr:uid="{A59D62B2-8BF2-4E37-80D2-7F5A278182A2}"/>
    <cellStyle name="Normal 4 3 2 2 2 8" xfId="2497" xr:uid="{2FE2D67F-1DBA-40A1-854C-B7CCF673FE75}"/>
    <cellStyle name="Normal 4 3 2 2 2 9" xfId="4945" xr:uid="{BD53EB62-FCB3-4CE9-AFE1-915051DC2A17}"/>
    <cellStyle name="Normal 4 3 2 2 3" xfId="59" xr:uid="{927AD73E-9DF0-48F0-BC2E-AFE247DFE99C}"/>
    <cellStyle name="Normal 4 3 2 2 3 2" xfId="140" xr:uid="{5F33B63B-1023-4451-BFC0-66843213166C}"/>
    <cellStyle name="Normal 4 3 2 2 3 2 2" xfId="293" xr:uid="{35373569-F896-4A98-9DA8-57BF1C9E7636}"/>
    <cellStyle name="Normal 4 3 2 2 3 2 2 2" xfId="600" xr:uid="{E8CE8537-7F5C-4891-BA6D-88C67A6BCC2C}"/>
    <cellStyle name="Normal 4 3 2 2 3 2 2 2 2" xfId="1213" xr:uid="{1874581A-6F75-4B78-AC52-D3405D1BE706}"/>
    <cellStyle name="Normal 4 3 2 2 3 2 2 2 2 2" xfId="2437" xr:uid="{88BB01C6-8D04-483B-AB1E-284E42C94FCE}"/>
    <cellStyle name="Normal 4 3 2 2 3 2 2 2 2 2 2" xfId="4885" xr:uid="{88CDF6C7-53BE-420B-AAEF-7314FA7B565A}"/>
    <cellStyle name="Normal 4 3 2 2 3 2 2 2 2 2 3" xfId="7333" xr:uid="{4224163B-3FB4-4C2C-934D-524A7FB8E590}"/>
    <cellStyle name="Normal 4 3 2 2 3 2 2 2 2 3" xfId="3661" xr:uid="{CF4EF4E1-EFAF-4E34-BBDC-CDB54C46150B}"/>
    <cellStyle name="Normal 4 3 2 2 3 2 2 2 2 4" xfId="6109" xr:uid="{A8BDEEEB-2CAF-4B72-8A37-4C284A426B37}"/>
    <cellStyle name="Normal 4 3 2 2 3 2 2 2 3" xfId="1825" xr:uid="{3B06AEFB-EC5B-4DA8-B80D-A556A269B5FA}"/>
    <cellStyle name="Normal 4 3 2 2 3 2 2 2 3 2" xfId="4273" xr:uid="{378EA9AC-52F2-4209-B31D-173253D3F4A1}"/>
    <cellStyle name="Normal 4 3 2 2 3 2 2 2 3 3" xfId="6721" xr:uid="{C5B8D142-3560-4996-A455-B77FCD47A44F}"/>
    <cellStyle name="Normal 4 3 2 2 3 2 2 2 4" xfId="3049" xr:uid="{9E928337-3545-4E0C-8726-01EC92B97DE8}"/>
    <cellStyle name="Normal 4 3 2 2 3 2 2 2 5" xfId="5497" xr:uid="{EF7E276E-5401-496D-972F-EA8F012284BE}"/>
    <cellStyle name="Normal 4 3 2 2 3 2 2 3" xfId="907" xr:uid="{65F021C2-A905-40EC-83D2-C42BA4F8E1B0}"/>
    <cellStyle name="Normal 4 3 2 2 3 2 2 3 2" xfId="2131" xr:uid="{725BFB71-D413-4297-9402-F824C36AD117}"/>
    <cellStyle name="Normal 4 3 2 2 3 2 2 3 2 2" xfId="4579" xr:uid="{1D3E22D9-FD3F-4EF4-BF3F-C5A6BAAA6486}"/>
    <cellStyle name="Normal 4 3 2 2 3 2 2 3 2 3" xfId="7027" xr:uid="{FA3D8577-1346-4DAB-9255-858600A5CF3D}"/>
    <cellStyle name="Normal 4 3 2 2 3 2 2 3 3" xfId="3355" xr:uid="{2DCC1C3E-6C3E-4740-8AED-447CEAC379BA}"/>
    <cellStyle name="Normal 4 3 2 2 3 2 2 3 4" xfId="5803" xr:uid="{FB29EADF-F949-44B9-BE87-11B2CD4B88FF}"/>
    <cellStyle name="Normal 4 3 2 2 3 2 2 4" xfId="1519" xr:uid="{3A6D0FB3-8AC6-4760-BD7F-DB3FE6D6A425}"/>
    <cellStyle name="Normal 4 3 2 2 3 2 2 4 2" xfId="3967" xr:uid="{FCCC2B5B-CF86-4AE3-ACA9-377D5B889E70}"/>
    <cellStyle name="Normal 4 3 2 2 3 2 2 4 3" xfId="6415" xr:uid="{D74DB445-08EE-49C5-B7B7-FD832CDDD28E}"/>
    <cellStyle name="Normal 4 3 2 2 3 2 2 5" xfId="2743" xr:uid="{9AD460DE-E1DE-4FCD-B82C-AEEAAFE9BA21}"/>
    <cellStyle name="Normal 4 3 2 2 3 2 2 6" xfId="5191" xr:uid="{2AAF5756-4160-4A80-B6A9-0ABAD8D5A07C}"/>
    <cellStyle name="Normal 4 3 2 2 3 2 3" xfId="447" xr:uid="{141DF230-FBCE-4AD2-A386-BBF10D4330C0}"/>
    <cellStyle name="Normal 4 3 2 2 3 2 3 2" xfId="1060" xr:uid="{191B4705-08F9-4A7F-8E1C-E4D666A9D182}"/>
    <cellStyle name="Normal 4 3 2 2 3 2 3 2 2" xfId="2284" xr:uid="{5102FBC4-F28A-449D-94E0-C85FAB113BB2}"/>
    <cellStyle name="Normal 4 3 2 2 3 2 3 2 2 2" xfId="4732" xr:uid="{3C462AE4-1F90-4B2E-8152-6327D73E684C}"/>
    <cellStyle name="Normal 4 3 2 2 3 2 3 2 2 3" xfId="7180" xr:uid="{C20AFE1E-941F-4F57-9110-57FC03EA40CD}"/>
    <cellStyle name="Normal 4 3 2 2 3 2 3 2 3" xfId="3508" xr:uid="{F407A7F8-B6C6-4D1C-A706-E1B0C6A62D25}"/>
    <cellStyle name="Normal 4 3 2 2 3 2 3 2 4" xfId="5956" xr:uid="{28ABE50F-5A08-479A-A6F4-808FE6902D47}"/>
    <cellStyle name="Normal 4 3 2 2 3 2 3 3" xfId="1672" xr:uid="{888F8D62-C83A-4A3D-A8C1-59283E6FE4FC}"/>
    <cellStyle name="Normal 4 3 2 2 3 2 3 3 2" xfId="4120" xr:uid="{B7D0EDEB-62CE-455E-AD78-4B3F3CC89059}"/>
    <cellStyle name="Normal 4 3 2 2 3 2 3 3 3" xfId="6568" xr:uid="{DD2A0F9B-0793-4894-AA6F-49E12591E772}"/>
    <cellStyle name="Normal 4 3 2 2 3 2 3 4" xfId="2896" xr:uid="{FDC01EE9-A539-4DCF-8B19-0B5052765238}"/>
    <cellStyle name="Normal 4 3 2 2 3 2 3 5" xfId="5344" xr:uid="{AB8F56F2-1A1D-4098-95B9-88E383EF7B5F}"/>
    <cellStyle name="Normal 4 3 2 2 3 2 4" xfId="754" xr:uid="{A9A8877B-347E-4EA3-B530-2F1A836AF1F7}"/>
    <cellStyle name="Normal 4 3 2 2 3 2 4 2" xfId="1978" xr:uid="{E61F024C-25D5-40AC-9489-477D63E1DD70}"/>
    <cellStyle name="Normal 4 3 2 2 3 2 4 2 2" xfId="4426" xr:uid="{6606F36D-7F3B-427C-BF55-69B1EA99E77A}"/>
    <cellStyle name="Normal 4 3 2 2 3 2 4 2 3" xfId="6874" xr:uid="{EDEDB2FE-384C-4117-8113-FD4A7ADC0BD7}"/>
    <cellStyle name="Normal 4 3 2 2 3 2 4 3" xfId="3202" xr:uid="{CC86DBEF-7D92-4EDA-A65D-D56BF4E7012A}"/>
    <cellStyle name="Normal 4 3 2 2 3 2 4 4" xfId="5650" xr:uid="{3F78E940-F3A6-45E3-A0A4-BDA4F261E754}"/>
    <cellStyle name="Normal 4 3 2 2 3 2 5" xfId="1366" xr:uid="{5F749D4A-6A4D-41F0-A5DF-CE21E5931CA5}"/>
    <cellStyle name="Normal 4 3 2 2 3 2 5 2" xfId="3814" xr:uid="{784BC0F1-FEDF-444E-BF3F-706E00A0DA5F}"/>
    <cellStyle name="Normal 4 3 2 2 3 2 5 3" xfId="6262" xr:uid="{B9808435-52BD-4AF7-A545-BA6A3E1B8D3E}"/>
    <cellStyle name="Normal 4 3 2 2 3 2 6" xfId="2590" xr:uid="{2F0DAD25-1890-480F-B0E7-CFD6C75A2FBE}"/>
    <cellStyle name="Normal 4 3 2 2 3 2 7" xfId="5038" xr:uid="{574FF744-C0F7-48D3-970A-7DC8EBA5D52B}"/>
    <cellStyle name="Normal 4 3 2 2 3 3" xfId="212" xr:uid="{C76BA9CE-E3B4-44BF-824D-307C2F8FCCA7}"/>
    <cellStyle name="Normal 4 3 2 2 3 3 2" xfId="519" xr:uid="{655FED6D-F1F1-4E65-BDFB-88C89647CE82}"/>
    <cellStyle name="Normal 4 3 2 2 3 3 2 2" xfId="1132" xr:uid="{E26F0F8B-2AF2-4B20-83F7-AB44283D1186}"/>
    <cellStyle name="Normal 4 3 2 2 3 3 2 2 2" xfId="2356" xr:uid="{2D821143-0C70-4F71-83ED-C16C196157C2}"/>
    <cellStyle name="Normal 4 3 2 2 3 3 2 2 2 2" xfId="4804" xr:uid="{4B6CA60B-73EF-462A-9DB8-FE562C049C5E}"/>
    <cellStyle name="Normal 4 3 2 2 3 3 2 2 2 3" xfId="7252" xr:uid="{018C08B0-CA83-40D9-82A8-D151DE24C6DD}"/>
    <cellStyle name="Normal 4 3 2 2 3 3 2 2 3" xfId="3580" xr:uid="{5EFF73C7-A9D6-444A-967A-0CAF389C6FAF}"/>
    <cellStyle name="Normal 4 3 2 2 3 3 2 2 4" xfId="6028" xr:uid="{670C6A35-EA98-42FC-978A-1AAA3EA2D134}"/>
    <cellStyle name="Normal 4 3 2 2 3 3 2 3" xfId="1744" xr:uid="{E1899806-7EB3-4EE5-B69F-29F115AF25BE}"/>
    <cellStyle name="Normal 4 3 2 2 3 3 2 3 2" xfId="4192" xr:uid="{58A05EE7-AB22-4DA1-AD49-5003D97082BD}"/>
    <cellStyle name="Normal 4 3 2 2 3 3 2 3 3" xfId="6640" xr:uid="{2099F7FA-CCC9-42DB-96B3-1BE441A33927}"/>
    <cellStyle name="Normal 4 3 2 2 3 3 2 4" xfId="2968" xr:uid="{ED01CF38-5B0B-49DE-82A9-FF1B1D18C384}"/>
    <cellStyle name="Normal 4 3 2 2 3 3 2 5" xfId="5416" xr:uid="{9BC62C64-B87B-4FE4-BB94-F6952B623C8F}"/>
    <cellStyle name="Normal 4 3 2 2 3 3 3" xfId="826" xr:uid="{5B611895-7984-409D-AED4-5630FA1287D5}"/>
    <cellStyle name="Normal 4 3 2 2 3 3 3 2" xfId="2050" xr:uid="{2F3B8F59-EBA4-4667-AC9F-715CA7C69EEC}"/>
    <cellStyle name="Normal 4 3 2 2 3 3 3 2 2" xfId="4498" xr:uid="{5811A9F6-1BAD-434E-8A60-12045BF96AA0}"/>
    <cellStyle name="Normal 4 3 2 2 3 3 3 2 3" xfId="6946" xr:uid="{135EF6DB-4628-4B3B-AB30-E394891E0815}"/>
    <cellStyle name="Normal 4 3 2 2 3 3 3 3" xfId="3274" xr:uid="{EA47DF34-5D26-4769-BC89-67C69821A856}"/>
    <cellStyle name="Normal 4 3 2 2 3 3 3 4" xfId="5722" xr:uid="{90DFC825-75C3-49A4-BC35-3A01585C9833}"/>
    <cellStyle name="Normal 4 3 2 2 3 3 4" xfId="1438" xr:uid="{CD0B5C7C-DD72-4A44-94C1-60A02286987E}"/>
    <cellStyle name="Normal 4 3 2 2 3 3 4 2" xfId="3886" xr:uid="{B75F42CF-C151-420D-9B3C-3CB4B44EB279}"/>
    <cellStyle name="Normal 4 3 2 2 3 3 4 3" xfId="6334" xr:uid="{66139387-B297-4BF3-A70D-AA6707383D67}"/>
    <cellStyle name="Normal 4 3 2 2 3 3 5" xfId="2662" xr:uid="{D7D34C23-4133-4D59-BE08-D32C331D5134}"/>
    <cellStyle name="Normal 4 3 2 2 3 3 6" xfId="5110" xr:uid="{11D39A6A-279E-41A3-AACB-94ED02A72826}"/>
    <cellStyle name="Normal 4 3 2 2 3 4" xfId="366" xr:uid="{43F35EBD-4E75-4ED1-B2DC-8B9E53048CC0}"/>
    <cellStyle name="Normal 4 3 2 2 3 4 2" xfId="979" xr:uid="{568B3353-7D0E-4F9E-B7B0-767FEDD9EA64}"/>
    <cellStyle name="Normal 4 3 2 2 3 4 2 2" xfId="2203" xr:uid="{4027DB02-2E59-4B77-9A31-88F3B1A3CD6C}"/>
    <cellStyle name="Normal 4 3 2 2 3 4 2 2 2" xfId="4651" xr:uid="{D04EE93D-6A10-4A1C-B695-F29853E01AB1}"/>
    <cellStyle name="Normal 4 3 2 2 3 4 2 2 3" xfId="7099" xr:uid="{766AA94C-59C6-41F9-B990-3DE5B4ACC45C}"/>
    <cellStyle name="Normal 4 3 2 2 3 4 2 3" xfId="3427" xr:uid="{3960FCC2-9211-4CD6-9DB6-F5EB9FF92F89}"/>
    <cellStyle name="Normal 4 3 2 2 3 4 2 4" xfId="5875" xr:uid="{6628D908-93EC-4829-A9F6-E08A4E54B84D}"/>
    <cellStyle name="Normal 4 3 2 2 3 4 3" xfId="1591" xr:uid="{46C40BC2-4EDD-4668-BB61-7CC8B9255251}"/>
    <cellStyle name="Normal 4 3 2 2 3 4 3 2" xfId="4039" xr:uid="{95B2D5FF-C972-4EBC-B661-4D5F62DB80CF}"/>
    <cellStyle name="Normal 4 3 2 2 3 4 3 3" xfId="6487" xr:uid="{12D383F4-70B7-492C-A36E-07BB6250DD5E}"/>
    <cellStyle name="Normal 4 3 2 2 3 4 4" xfId="2815" xr:uid="{1FDE2C2E-30E1-4027-885A-4EC50A93C61E}"/>
    <cellStyle name="Normal 4 3 2 2 3 4 5" xfId="5263" xr:uid="{FA464A60-5923-4DA5-BC86-0E0C591A8C77}"/>
    <cellStyle name="Normal 4 3 2 2 3 5" xfId="673" xr:uid="{ADB31EB3-9568-4039-BED6-AC7180E9FC05}"/>
    <cellStyle name="Normal 4 3 2 2 3 5 2" xfId="1897" xr:uid="{369FA46A-3966-42BB-B755-9EC6791CCDB9}"/>
    <cellStyle name="Normal 4 3 2 2 3 5 2 2" xfId="4345" xr:uid="{C924A8AF-5902-4538-8A24-29B6D761B4E5}"/>
    <cellStyle name="Normal 4 3 2 2 3 5 2 3" xfId="6793" xr:uid="{F7BFBCF9-287D-4132-A1F2-3CBB4BDACB48}"/>
    <cellStyle name="Normal 4 3 2 2 3 5 3" xfId="3121" xr:uid="{757E5882-4D9D-4C44-BD4B-9A27506278DE}"/>
    <cellStyle name="Normal 4 3 2 2 3 5 4" xfId="5569" xr:uid="{698E8D21-DCC9-43EB-BBF0-2DFD34867F4F}"/>
    <cellStyle name="Normal 4 3 2 2 3 6" xfId="1285" xr:uid="{35B70A34-DAAE-4C03-AE28-BE6E7335EC07}"/>
    <cellStyle name="Normal 4 3 2 2 3 6 2" xfId="3733" xr:uid="{2D36DFC3-1E49-4B01-8C1B-66943125B949}"/>
    <cellStyle name="Normal 4 3 2 2 3 6 3" xfId="6181" xr:uid="{E4541038-FCD7-447A-86CE-DCF234B0534D}"/>
    <cellStyle name="Normal 4 3 2 2 3 7" xfId="2509" xr:uid="{C2ADE421-8D55-4516-B7F4-8F1BB9494412}"/>
    <cellStyle name="Normal 4 3 2 2 3 8" xfId="4957" xr:uid="{14063BBC-8C23-4FC0-AF81-11F8B27C6B46}"/>
    <cellStyle name="Normal 4 3 2 2 4" xfId="110" xr:uid="{66BD4EDD-44A1-49A8-8F72-03FCA84A1B45}"/>
    <cellStyle name="Normal 4 3 2 2 4 2" xfId="263" xr:uid="{F4250C1B-9B69-4967-8CB5-5C040AA7E18B}"/>
    <cellStyle name="Normal 4 3 2 2 4 2 2" xfId="570" xr:uid="{E4F4ABDD-1B15-403D-9B27-9DA13CA13805}"/>
    <cellStyle name="Normal 4 3 2 2 4 2 2 2" xfId="1183" xr:uid="{9787EF43-6E91-43F3-A859-35E8DA6B9A56}"/>
    <cellStyle name="Normal 4 3 2 2 4 2 2 2 2" xfId="2407" xr:uid="{C9F17826-3483-4B09-A8DD-07858D241FC4}"/>
    <cellStyle name="Normal 4 3 2 2 4 2 2 2 2 2" xfId="4855" xr:uid="{BA65B53B-7E40-41C6-910A-E0A3BD765BD7}"/>
    <cellStyle name="Normal 4 3 2 2 4 2 2 2 2 3" xfId="7303" xr:uid="{C8335F1C-6EEE-4A69-9617-C4FBC12597B0}"/>
    <cellStyle name="Normal 4 3 2 2 4 2 2 2 3" xfId="3631" xr:uid="{4CF42680-FD53-4591-AFAF-333A91987B24}"/>
    <cellStyle name="Normal 4 3 2 2 4 2 2 2 4" xfId="6079" xr:uid="{A7B64CB5-9CFD-4B5A-85A9-46E5E6835B9D}"/>
    <cellStyle name="Normal 4 3 2 2 4 2 2 3" xfId="1795" xr:uid="{0A3160A3-CAFB-4D01-BB66-7ADA944D9F57}"/>
    <cellStyle name="Normal 4 3 2 2 4 2 2 3 2" xfId="4243" xr:uid="{AB240EE9-F754-4D0E-A548-677D8C38722A}"/>
    <cellStyle name="Normal 4 3 2 2 4 2 2 3 3" xfId="6691" xr:uid="{0077BAC3-C7A3-44E5-86F9-574F5DFCE386}"/>
    <cellStyle name="Normal 4 3 2 2 4 2 2 4" xfId="3019" xr:uid="{EDE33863-2CA1-4A49-A620-61366BB16294}"/>
    <cellStyle name="Normal 4 3 2 2 4 2 2 5" xfId="5467" xr:uid="{227CDD55-69AC-470F-BF75-C068F518E492}"/>
    <cellStyle name="Normal 4 3 2 2 4 2 3" xfId="877" xr:uid="{8E288EE7-C392-470E-9182-AFA61FC28E5B}"/>
    <cellStyle name="Normal 4 3 2 2 4 2 3 2" xfId="2101" xr:uid="{82D48BA9-5A71-4DE9-8F0F-AE98C7F654F4}"/>
    <cellStyle name="Normal 4 3 2 2 4 2 3 2 2" xfId="4549" xr:uid="{D39F5167-4D0E-4D80-90C4-2C990BEFB55A}"/>
    <cellStyle name="Normal 4 3 2 2 4 2 3 2 3" xfId="6997" xr:uid="{2B25CD31-C51F-40EB-9F0D-51D646832951}"/>
    <cellStyle name="Normal 4 3 2 2 4 2 3 3" xfId="3325" xr:uid="{F0FDB23D-DE67-480C-AC8E-397D99FFBA1B}"/>
    <cellStyle name="Normal 4 3 2 2 4 2 3 4" xfId="5773" xr:uid="{144EDAFA-132C-447D-9902-0D5FB461D384}"/>
    <cellStyle name="Normal 4 3 2 2 4 2 4" xfId="1489" xr:uid="{45D46683-0B11-439E-8071-FD4139A30CDE}"/>
    <cellStyle name="Normal 4 3 2 2 4 2 4 2" xfId="3937" xr:uid="{F131526C-AC10-4C1C-B4F7-59A0E573BE09}"/>
    <cellStyle name="Normal 4 3 2 2 4 2 4 3" xfId="6385" xr:uid="{835FFAB9-7859-4CAE-A19F-CC1112996CE8}"/>
    <cellStyle name="Normal 4 3 2 2 4 2 5" xfId="2713" xr:uid="{3CAC13EC-5241-4FD4-90A7-41F7ADE351BE}"/>
    <cellStyle name="Normal 4 3 2 2 4 2 6" xfId="5161" xr:uid="{81338419-FEAB-4FD9-9AC4-382BE64A6B06}"/>
    <cellStyle name="Normal 4 3 2 2 4 3" xfId="417" xr:uid="{F2DC417E-88BB-402C-99CB-27D55EBDDCFA}"/>
    <cellStyle name="Normal 4 3 2 2 4 3 2" xfId="1030" xr:uid="{8279D473-0697-4F62-832E-7665023BBCFA}"/>
    <cellStyle name="Normal 4 3 2 2 4 3 2 2" xfId="2254" xr:uid="{0E85C6E7-B9D3-4613-8C04-BBE84D3BF4FC}"/>
    <cellStyle name="Normal 4 3 2 2 4 3 2 2 2" xfId="4702" xr:uid="{F6584E36-372E-4986-8211-AB4A93DFB12B}"/>
    <cellStyle name="Normal 4 3 2 2 4 3 2 2 3" xfId="7150" xr:uid="{9EFF531F-9DF7-4E04-84F2-75C8DF2B95A3}"/>
    <cellStyle name="Normal 4 3 2 2 4 3 2 3" xfId="3478" xr:uid="{B13A3D7B-1A85-4887-958F-80825CD4CD20}"/>
    <cellStyle name="Normal 4 3 2 2 4 3 2 4" xfId="5926" xr:uid="{0A4087EB-6A36-4844-AD84-64BD322D9F97}"/>
    <cellStyle name="Normal 4 3 2 2 4 3 3" xfId="1642" xr:uid="{8A0D5C90-A043-4262-B506-60C0FFBFB1C3}"/>
    <cellStyle name="Normal 4 3 2 2 4 3 3 2" xfId="4090" xr:uid="{7AC47C27-B43A-4FB7-A0BB-829F14F08290}"/>
    <cellStyle name="Normal 4 3 2 2 4 3 3 3" xfId="6538" xr:uid="{63913330-DDCD-486E-97FC-1028B3F28DD9}"/>
    <cellStyle name="Normal 4 3 2 2 4 3 4" xfId="2866" xr:uid="{D62436AD-F7D3-4DBC-9DDE-198CF02364D3}"/>
    <cellStyle name="Normal 4 3 2 2 4 3 5" xfId="5314" xr:uid="{DDB482C7-BF72-4F2F-8A55-2A5231157C8B}"/>
    <cellStyle name="Normal 4 3 2 2 4 4" xfId="724" xr:uid="{AA853C08-B6E8-4B3E-B800-87EC2C103CF7}"/>
    <cellStyle name="Normal 4 3 2 2 4 4 2" xfId="1948" xr:uid="{BCF43205-A2FB-4107-8487-5CF1C4F0D9C2}"/>
    <cellStyle name="Normal 4 3 2 2 4 4 2 2" xfId="4396" xr:uid="{641545A1-843F-43F6-9D4F-0F125909EF4C}"/>
    <cellStyle name="Normal 4 3 2 2 4 4 2 3" xfId="6844" xr:uid="{1C9E9C64-BC56-4371-8F87-8AC5E45AE0D5}"/>
    <cellStyle name="Normal 4 3 2 2 4 4 3" xfId="3172" xr:uid="{43E1FD9F-DBBD-4765-9298-EE7AD77B2E65}"/>
    <cellStyle name="Normal 4 3 2 2 4 4 4" xfId="5620" xr:uid="{BE18FAE2-C163-4672-BB89-F75062C3C0B6}"/>
    <cellStyle name="Normal 4 3 2 2 4 5" xfId="1336" xr:uid="{CC59BEE2-3E77-4CD4-B6E0-EC461EE86C0F}"/>
    <cellStyle name="Normal 4 3 2 2 4 5 2" xfId="3784" xr:uid="{1BC099A7-4356-4051-890D-B6B7BE6A366E}"/>
    <cellStyle name="Normal 4 3 2 2 4 5 3" xfId="6232" xr:uid="{4D91B31A-40CF-4354-8655-0A498E9A3261}"/>
    <cellStyle name="Normal 4 3 2 2 4 6" xfId="2560" xr:uid="{6C3B520D-02F7-4CCA-B8DA-357A2546152C}"/>
    <cellStyle name="Normal 4 3 2 2 4 7" xfId="5008" xr:uid="{85884D6C-CAA5-4342-9424-FD1349AA1A03}"/>
    <cellStyle name="Normal 4 3 2 2 5" xfId="182" xr:uid="{E4FB4BD1-75F9-4682-8C7F-AAE67B89FB23}"/>
    <cellStyle name="Normal 4 3 2 2 5 2" xfId="489" xr:uid="{544CFE9C-F812-4BF1-B202-AD663F42395C}"/>
    <cellStyle name="Normal 4 3 2 2 5 2 2" xfId="1102" xr:uid="{57F9D920-DEED-472D-87C4-3A448A635684}"/>
    <cellStyle name="Normal 4 3 2 2 5 2 2 2" xfId="2326" xr:uid="{74A006DA-8495-4B1A-943E-AAA8FB74DB3C}"/>
    <cellStyle name="Normal 4 3 2 2 5 2 2 2 2" xfId="4774" xr:uid="{4CE777E5-A46B-4876-9D9D-7F69BCD0349B}"/>
    <cellStyle name="Normal 4 3 2 2 5 2 2 2 3" xfId="7222" xr:uid="{F6107247-4967-4ABC-8FD6-CC2235354673}"/>
    <cellStyle name="Normal 4 3 2 2 5 2 2 3" xfId="3550" xr:uid="{D0163D83-44FB-4A6A-8D25-57B91678305B}"/>
    <cellStyle name="Normal 4 3 2 2 5 2 2 4" xfId="5998" xr:uid="{F119B509-65AE-4F65-853E-09BECC7C169D}"/>
    <cellStyle name="Normal 4 3 2 2 5 2 3" xfId="1714" xr:uid="{9AB9EC86-6722-4D74-9AAF-ED2D754C6700}"/>
    <cellStyle name="Normal 4 3 2 2 5 2 3 2" xfId="4162" xr:uid="{16AFA30E-6885-494D-95C6-49A34F1AA7DA}"/>
    <cellStyle name="Normal 4 3 2 2 5 2 3 3" xfId="6610" xr:uid="{607611D3-6A62-4E8E-A9CF-5613BF795414}"/>
    <cellStyle name="Normal 4 3 2 2 5 2 4" xfId="2938" xr:uid="{F6CB345D-ED08-484B-B0C1-649AA6EC180A}"/>
    <cellStyle name="Normal 4 3 2 2 5 2 5" xfId="5386" xr:uid="{89ECF856-C6DB-498E-AD7E-BD1FD1CD9C7C}"/>
    <cellStyle name="Normal 4 3 2 2 5 3" xfId="796" xr:uid="{78D0902F-F135-40FB-B74A-C0C20BEC847C}"/>
    <cellStyle name="Normal 4 3 2 2 5 3 2" xfId="2020" xr:uid="{9D46478A-A020-4DE9-9170-9F7D26592C03}"/>
    <cellStyle name="Normal 4 3 2 2 5 3 2 2" xfId="4468" xr:uid="{98054521-31FD-4333-BD33-4728D65C086E}"/>
    <cellStyle name="Normal 4 3 2 2 5 3 2 3" xfId="6916" xr:uid="{A50032D1-868B-4742-BE4D-4699389420BA}"/>
    <cellStyle name="Normal 4 3 2 2 5 3 3" xfId="3244" xr:uid="{732C84F7-9DB6-43FB-8B25-6C8290C83ECE}"/>
    <cellStyle name="Normal 4 3 2 2 5 3 4" xfId="5692" xr:uid="{0E4C3753-7CFA-482F-82D5-8856E29880C0}"/>
    <cellStyle name="Normal 4 3 2 2 5 4" xfId="1408" xr:uid="{DB40CC3B-3B27-49B6-82EB-8FDD871388B7}"/>
    <cellStyle name="Normal 4 3 2 2 5 4 2" xfId="3856" xr:uid="{D1FDD423-148B-43C7-AF0D-8ECAA79BED1A}"/>
    <cellStyle name="Normal 4 3 2 2 5 4 3" xfId="6304" xr:uid="{BF2A812D-7371-466B-B0A9-FEA476BFFD8A}"/>
    <cellStyle name="Normal 4 3 2 2 5 5" xfId="2632" xr:uid="{B7161D6C-CF50-4B55-9F3D-C397354AD424}"/>
    <cellStyle name="Normal 4 3 2 2 5 6" xfId="5080" xr:uid="{7EB3145C-65D5-48EA-A146-CAEB58819793}"/>
    <cellStyle name="Normal 4 3 2 2 6" xfId="336" xr:uid="{7566FACE-B1ED-4A21-9510-2D30EA123CA9}"/>
    <cellStyle name="Normal 4 3 2 2 6 2" xfId="949" xr:uid="{3B5ECFC6-2ACB-4F9B-B06C-09764FCBB09C}"/>
    <cellStyle name="Normal 4 3 2 2 6 2 2" xfId="2173" xr:uid="{B68D9C94-A4EC-42A2-AF24-97E48756B9F7}"/>
    <cellStyle name="Normal 4 3 2 2 6 2 2 2" xfId="4621" xr:uid="{81E48532-BFDF-4AA7-8ADE-1DF69E350409}"/>
    <cellStyle name="Normal 4 3 2 2 6 2 2 3" xfId="7069" xr:uid="{0876AD8F-3FD7-481C-8257-2AC53BCAC754}"/>
    <cellStyle name="Normal 4 3 2 2 6 2 3" xfId="3397" xr:uid="{DAF23E1D-F710-48CF-B427-599AFE1C7F5C}"/>
    <cellStyle name="Normal 4 3 2 2 6 2 4" xfId="5845" xr:uid="{DE344F0B-DEBA-4E1B-93BF-60F34A79598A}"/>
    <cellStyle name="Normal 4 3 2 2 6 3" xfId="1561" xr:uid="{FBEDBC51-7D78-4318-A43E-C4E9FDB4054B}"/>
    <cellStyle name="Normal 4 3 2 2 6 3 2" xfId="4009" xr:uid="{A36F6100-7DE0-42A2-823A-D5F9CF9B1CD9}"/>
    <cellStyle name="Normal 4 3 2 2 6 3 3" xfId="6457" xr:uid="{1DE116D4-0499-466F-9C09-CB376D475764}"/>
    <cellStyle name="Normal 4 3 2 2 6 4" xfId="2785" xr:uid="{7768896E-E58B-4782-8C72-4582F15FE975}"/>
    <cellStyle name="Normal 4 3 2 2 6 5" xfId="5233" xr:uid="{E21F5859-2E8A-4206-AE97-ECCE6FE24A7B}"/>
    <cellStyle name="Normal 4 3 2 2 7" xfId="643" xr:uid="{C4D59E08-C56B-48D0-A780-25D0702A0AAC}"/>
    <cellStyle name="Normal 4 3 2 2 7 2" xfId="1867" xr:uid="{F88CAEBE-FD89-4E48-93F4-7AFAE805B391}"/>
    <cellStyle name="Normal 4 3 2 2 7 2 2" xfId="4315" xr:uid="{0108FBB7-466F-433C-9649-D3294A2985CE}"/>
    <cellStyle name="Normal 4 3 2 2 7 2 3" xfId="6763" xr:uid="{DA0C1534-F8A0-47B8-9320-3DD66D21C2BD}"/>
    <cellStyle name="Normal 4 3 2 2 7 3" xfId="3091" xr:uid="{BC021768-D554-4C2C-85A0-5C6D75B928DF}"/>
    <cellStyle name="Normal 4 3 2 2 7 4" xfId="5539" xr:uid="{13F3ED9D-C2C8-494F-AB89-A086F1A3A6AA}"/>
    <cellStyle name="Normal 4 3 2 2 8" xfId="1255" xr:uid="{5886E5FE-4A8E-4734-BDA7-F4C1B716C992}"/>
    <cellStyle name="Normal 4 3 2 2 8 2" xfId="3703" xr:uid="{CE22E6AF-7D9A-4560-8D9B-02F2929F1738}"/>
    <cellStyle name="Normal 4 3 2 2 8 3" xfId="6151" xr:uid="{4DCF06DA-E6E0-4EF2-B077-ACE3FC5D2479}"/>
    <cellStyle name="Normal 4 3 2 2 9" xfId="2479" xr:uid="{FBD38329-B48A-41FF-B35D-41BDFBF086A1}"/>
    <cellStyle name="Normal 4 3 2 3" xfId="40" xr:uid="{2B8E7842-86C1-44CC-B218-255DBF3D84DD}"/>
    <cellStyle name="Normal 4 3 2 3 2" xfId="77" xr:uid="{C0C8B7D9-0620-440C-82E5-76E0AA5DA62A}"/>
    <cellStyle name="Normal 4 3 2 3 2 2" xfId="158" xr:uid="{E1257CF1-671A-416E-B88C-B5D9CC97AB99}"/>
    <cellStyle name="Normal 4 3 2 3 2 2 2" xfId="311" xr:uid="{C0D18039-C3A7-4643-9448-C2BF7EFC2A3E}"/>
    <cellStyle name="Normal 4 3 2 3 2 2 2 2" xfId="618" xr:uid="{EF884955-1755-4860-A341-3D8F4202894F}"/>
    <cellStyle name="Normal 4 3 2 3 2 2 2 2 2" xfId="1231" xr:uid="{D523A277-C2B2-400F-A466-BE03A3624252}"/>
    <cellStyle name="Normal 4 3 2 3 2 2 2 2 2 2" xfId="2455" xr:uid="{77221D67-AFD0-4451-B353-396A0E7A9126}"/>
    <cellStyle name="Normal 4 3 2 3 2 2 2 2 2 2 2" xfId="4903" xr:uid="{5F27B7CF-C86A-4375-BE04-AC97A4DA1603}"/>
    <cellStyle name="Normal 4 3 2 3 2 2 2 2 2 2 3" xfId="7351" xr:uid="{8AC4B431-2CB7-4ADD-8264-96CBB629ED4D}"/>
    <cellStyle name="Normal 4 3 2 3 2 2 2 2 2 3" xfId="3679" xr:uid="{646AE4D9-7909-49DA-9911-B6BE9051BB6B}"/>
    <cellStyle name="Normal 4 3 2 3 2 2 2 2 2 4" xfId="6127" xr:uid="{DBB9807F-6123-41B3-BE91-C5172FA1A132}"/>
    <cellStyle name="Normal 4 3 2 3 2 2 2 2 3" xfId="1843" xr:uid="{E9CD3056-6EBC-4CB4-8733-A2C5DAE35A24}"/>
    <cellStyle name="Normal 4 3 2 3 2 2 2 2 3 2" xfId="4291" xr:uid="{B84A962F-C910-4BB7-8135-2289582A4F5E}"/>
    <cellStyle name="Normal 4 3 2 3 2 2 2 2 3 3" xfId="6739" xr:uid="{DBF85D96-3036-487E-B8FA-762872035791}"/>
    <cellStyle name="Normal 4 3 2 3 2 2 2 2 4" xfId="3067" xr:uid="{9C96BE66-E92B-4DE9-ACEE-BF857052C658}"/>
    <cellStyle name="Normal 4 3 2 3 2 2 2 2 5" xfId="5515" xr:uid="{E4329358-AB0A-447E-970E-DB11B1FF78B0}"/>
    <cellStyle name="Normal 4 3 2 3 2 2 2 3" xfId="925" xr:uid="{049DF059-D470-4B5A-95D3-90320912E044}"/>
    <cellStyle name="Normal 4 3 2 3 2 2 2 3 2" xfId="2149" xr:uid="{81C2BA28-D36A-4233-8EDC-5BEEC4074DEF}"/>
    <cellStyle name="Normal 4 3 2 3 2 2 2 3 2 2" xfId="4597" xr:uid="{30740E67-E328-4E29-A35D-9BF35224372D}"/>
    <cellStyle name="Normal 4 3 2 3 2 2 2 3 2 3" xfId="7045" xr:uid="{8DF279D9-D948-43DC-B49D-F522931927FD}"/>
    <cellStyle name="Normal 4 3 2 3 2 2 2 3 3" xfId="3373" xr:uid="{AF79876B-2B0F-425A-AF1F-DECD07D2E494}"/>
    <cellStyle name="Normal 4 3 2 3 2 2 2 3 4" xfId="5821" xr:uid="{1F958F92-2B01-4B68-A5FA-585342E983D9}"/>
    <cellStyle name="Normal 4 3 2 3 2 2 2 4" xfId="1537" xr:uid="{D6215B63-E437-489D-B113-A8D8E0A12F16}"/>
    <cellStyle name="Normal 4 3 2 3 2 2 2 4 2" xfId="3985" xr:uid="{E85BFE7D-809B-4965-BC8C-F73F1BFC42DB}"/>
    <cellStyle name="Normal 4 3 2 3 2 2 2 4 3" xfId="6433" xr:uid="{73187C50-4D56-4AFF-B395-DD0E48FE01C3}"/>
    <cellStyle name="Normal 4 3 2 3 2 2 2 5" xfId="2761" xr:uid="{30CA5DB6-B73C-4898-B039-FBF20DAC956A}"/>
    <cellStyle name="Normal 4 3 2 3 2 2 2 6" xfId="5209" xr:uid="{2B88FCC9-6F2B-46C0-BA85-D6C67C0AB186}"/>
    <cellStyle name="Normal 4 3 2 3 2 2 3" xfId="465" xr:uid="{882B8857-E343-4D08-AA63-ADE03694C64B}"/>
    <cellStyle name="Normal 4 3 2 3 2 2 3 2" xfId="1078" xr:uid="{BECAC3CF-0901-4C15-875D-4228685208CF}"/>
    <cellStyle name="Normal 4 3 2 3 2 2 3 2 2" xfId="2302" xr:uid="{0856B246-0487-42AB-AAB9-AFB66AF14B10}"/>
    <cellStyle name="Normal 4 3 2 3 2 2 3 2 2 2" xfId="4750" xr:uid="{139C0CB7-BBF7-423D-91C1-DDAEC90434C2}"/>
    <cellStyle name="Normal 4 3 2 3 2 2 3 2 2 3" xfId="7198" xr:uid="{7E109FBC-F22A-4334-B399-8B875B9CBE4B}"/>
    <cellStyle name="Normal 4 3 2 3 2 2 3 2 3" xfId="3526" xr:uid="{FE263CE4-6BC2-4633-8E7C-B27160ADE642}"/>
    <cellStyle name="Normal 4 3 2 3 2 2 3 2 4" xfId="5974" xr:uid="{0F99EBC3-F8AF-4C81-8FB8-F2355464A1B0}"/>
    <cellStyle name="Normal 4 3 2 3 2 2 3 3" xfId="1690" xr:uid="{AA817882-E76A-46D8-BECC-302866D53D16}"/>
    <cellStyle name="Normal 4 3 2 3 2 2 3 3 2" xfId="4138" xr:uid="{E338DE2D-67A8-4F47-BB00-020510BDF944}"/>
    <cellStyle name="Normal 4 3 2 3 2 2 3 3 3" xfId="6586" xr:uid="{04D65DD0-7A09-460B-B347-EA9FEBC5BB5B}"/>
    <cellStyle name="Normal 4 3 2 3 2 2 3 4" xfId="2914" xr:uid="{9AA696E0-4755-488A-9E91-B1EE39E90001}"/>
    <cellStyle name="Normal 4 3 2 3 2 2 3 5" xfId="5362" xr:uid="{81E580E9-C1DD-4F97-82A7-B26CB3A0735A}"/>
    <cellStyle name="Normal 4 3 2 3 2 2 4" xfId="772" xr:uid="{802BC45A-6818-413C-87C6-063E4A9EBB3F}"/>
    <cellStyle name="Normal 4 3 2 3 2 2 4 2" xfId="1996" xr:uid="{5077DC96-886B-4D78-9DDF-6F3F9C006AA3}"/>
    <cellStyle name="Normal 4 3 2 3 2 2 4 2 2" xfId="4444" xr:uid="{2F8B12F3-7CCC-4A48-82AF-B3C8D189EC2F}"/>
    <cellStyle name="Normal 4 3 2 3 2 2 4 2 3" xfId="6892" xr:uid="{DC97D24B-1E08-4ED4-8D18-8C1433D0DEB8}"/>
    <cellStyle name="Normal 4 3 2 3 2 2 4 3" xfId="3220" xr:uid="{DBDD52A4-AAC1-4EB2-9249-E32ED42FDD09}"/>
    <cellStyle name="Normal 4 3 2 3 2 2 4 4" xfId="5668" xr:uid="{6CB60B91-D403-45EF-8B39-3285396AD370}"/>
    <cellStyle name="Normal 4 3 2 3 2 2 5" xfId="1384" xr:uid="{EE0E1D41-4A93-480D-A1BD-5454B5F0BA3A}"/>
    <cellStyle name="Normal 4 3 2 3 2 2 5 2" xfId="3832" xr:uid="{0223E77C-AD78-4E5C-A0A3-DB9A96DFE3EA}"/>
    <cellStyle name="Normal 4 3 2 3 2 2 5 3" xfId="6280" xr:uid="{2EA7BD83-82B9-4424-A9EB-80099B4E9639}"/>
    <cellStyle name="Normal 4 3 2 3 2 2 6" xfId="2608" xr:uid="{681270BF-FD59-4563-BA16-EEC59E6ECBBD}"/>
    <cellStyle name="Normal 4 3 2 3 2 2 7" xfId="5056" xr:uid="{4F7BF9B6-4F23-4439-9292-8F8B3D2D5A8C}"/>
    <cellStyle name="Normal 4 3 2 3 2 3" xfId="230" xr:uid="{A598A4C3-7274-4A98-A9CC-C6D13A46B1DE}"/>
    <cellStyle name="Normal 4 3 2 3 2 3 2" xfId="537" xr:uid="{3DC61DE7-F4F8-4C6D-B264-F8DB3ED79A43}"/>
    <cellStyle name="Normal 4 3 2 3 2 3 2 2" xfId="1150" xr:uid="{1EEAE9DC-D698-42D9-9B55-38B870C7DB75}"/>
    <cellStyle name="Normal 4 3 2 3 2 3 2 2 2" xfId="2374" xr:uid="{D7BD29B5-094E-445E-B74B-FCE9B1A0B2DD}"/>
    <cellStyle name="Normal 4 3 2 3 2 3 2 2 2 2" xfId="4822" xr:uid="{329F9481-FF6B-48E4-8F86-814DC600F215}"/>
    <cellStyle name="Normal 4 3 2 3 2 3 2 2 2 3" xfId="7270" xr:uid="{E4ADAECF-42E3-4293-B01F-AC051F4794C8}"/>
    <cellStyle name="Normal 4 3 2 3 2 3 2 2 3" xfId="3598" xr:uid="{515727F7-5A20-499E-A0A1-D5881618B8AF}"/>
    <cellStyle name="Normal 4 3 2 3 2 3 2 2 4" xfId="6046" xr:uid="{08E4F499-00E4-4DCA-8B78-020CE702EA51}"/>
    <cellStyle name="Normal 4 3 2 3 2 3 2 3" xfId="1762" xr:uid="{5D080454-C957-49F7-B9BA-D973EC0495EC}"/>
    <cellStyle name="Normal 4 3 2 3 2 3 2 3 2" xfId="4210" xr:uid="{E8C7A8E6-5FB9-4D41-97A7-FC4A1C02C44A}"/>
    <cellStyle name="Normal 4 3 2 3 2 3 2 3 3" xfId="6658" xr:uid="{A67ADA2A-6FF3-4EFF-9875-E0D8FF316504}"/>
    <cellStyle name="Normal 4 3 2 3 2 3 2 4" xfId="2986" xr:uid="{1A8DA9B5-2AB7-4D86-9EC9-9F9F2C114585}"/>
    <cellStyle name="Normal 4 3 2 3 2 3 2 5" xfId="5434" xr:uid="{CAB31961-EB35-4234-9BF7-C489370CA3E6}"/>
    <cellStyle name="Normal 4 3 2 3 2 3 3" xfId="844" xr:uid="{F7B793C6-CF2E-49AB-91C2-0698B4CE22A7}"/>
    <cellStyle name="Normal 4 3 2 3 2 3 3 2" xfId="2068" xr:uid="{D7CE485A-B622-4EE3-B189-CA5FFFAD2D7C}"/>
    <cellStyle name="Normal 4 3 2 3 2 3 3 2 2" xfId="4516" xr:uid="{2FCDE6E9-AF5D-4BF8-94D2-EB247A83856F}"/>
    <cellStyle name="Normal 4 3 2 3 2 3 3 2 3" xfId="6964" xr:uid="{9AA0DEA5-3811-40E8-AEE5-20DFEFCA274A}"/>
    <cellStyle name="Normal 4 3 2 3 2 3 3 3" xfId="3292" xr:uid="{D580FF10-96A7-4A5C-A4D4-AAF0260F99F2}"/>
    <cellStyle name="Normal 4 3 2 3 2 3 3 4" xfId="5740" xr:uid="{40F44D08-9E24-440D-83AC-8AE8FF9EEB41}"/>
    <cellStyle name="Normal 4 3 2 3 2 3 4" xfId="1456" xr:uid="{56152A84-5244-413C-96A6-F3AE49DFA0A3}"/>
    <cellStyle name="Normal 4 3 2 3 2 3 4 2" xfId="3904" xr:uid="{3CF879DB-DF1C-40CB-B030-33B3393DEEB8}"/>
    <cellStyle name="Normal 4 3 2 3 2 3 4 3" xfId="6352" xr:uid="{C818C1F0-5F06-4810-AF8B-3DF413A0CCE3}"/>
    <cellStyle name="Normal 4 3 2 3 2 3 5" xfId="2680" xr:uid="{822BE490-6B0E-40AF-A74B-16E5FD21D684}"/>
    <cellStyle name="Normal 4 3 2 3 2 3 6" xfId="5128" xr:uid="{86F45E3F-18B2-493B-9DE6-64D4358FBB55}"/>
    <cellStyle name="Normal 4 3 2 3 2 4" xfId="384" xr:uid="{966F8577-0E9C-4847-9650-AB4B6E8EF98A}"/>
    <cellStyle name="Normal 4 3 2 3 2 4 2" xfId="997" xr:uid="{FE01D035-41F7-4607-9B80-C28995284FF2}"/>
    <cellStyle name="Normal 4 3 2 3 2 4 2 2" xfId="2221" xr:uid="{F878FCE6-4D2E-4B9C-BAE0-60425040FA4E}"/>
    <cellStyle name="Normal 4 3 2 3 2 4 2 2 2" xfId="4669" xr:uid="{287A7AC5-0C72-431A-86CE-ED5EDE194F3E}"/>
    <cellStyle name="Normal 4 3 2 3 2 4 2 2 3" xfId="7117" xr:uid="{61D95C43-EB5E-4D05-A33F-99A493B12C17}"/>
    <cellStyle name="Normal 4 3 2 3 2 4 2 3" xfId="3445" xr:uid="{6AE4F707-5584-4313-8FEE-5CBFA55F39E2}"/>
    <cellStyle name="Normal 4 3 2 3 2 4 2 4" xfId="5893" xr:uid="{E2149A68-4234-4DB8-A28D-30DD8C21AEBE}"/>
    <cellStyle name="Normal 4 3 2 3 2 4 3" xfId="1609" xr:uid="{6791A8CF-21CB-4761-8B4B-3132B33892EA}"/>
    <cellStyle name="Normal 4 3 2 3 2 4 3 2" xfId="4057" xr:uid="{171D6910-DD9D-472E-A7C1-7C431F7ADC17}"/>
    <cellStyle name="Normal 4 3 2 3 2 4 3 3" xfId="6505" xr:uid="{3E4F9A8E-3516-45E5-9591-7A8F5B9C4553}"/>
    <cellStyle name="Normal 4 3 2 3 2 4 4" xfId="2833" xr:uid="{D9ABFF9D-B572-48C3-8138-95D051099C3E}"/>
    <cellStyle name="Normal 4 3 2 3 2 4 5" xfId="5281" xr:uid="{61D2B3CF-2073-4892-8852-27CF74374FCD}"/>
    <cellStyle name="Normal 4 3 2 3 2 5" xfId="691" xr:uid="{89459988-C140-4A18-BB39-EB0C658EF507}"/>
    <cellStyle name="Normal 4 3 2 3 2 5 2" xfId="1915" xr:uid="{DE476826-B880-4498-8B8D-C0EBDF184E64}"/>
    <cellStyle name="Normal 4 3 2 3 2 5 2 2" xfId="4363" xr:uid="{2E97E92E-B149-42FC-A564-BC8237BDF7FB}"/>
    <cellStyle name="Normal 4 3 2 3 2 5 2 3" xfId="6811" xr:uid="{AC494E3B-6B36-4441-8C74-72A7662DA9EB}"/>
    <cellStyle name="Normal 4 3 2 3 2 5 3" xfId="3139" xr:uid="{6A454027-174F-47BD-8504-9479E69B94A0}"/>
    <cellStyle name="Normal 4 3 2 3 2 5 4" xfId="5587" xr:uid="{085ADB1B-A67E-477D-99B4-B7C342EFB7CB}"/>
    <cellStyle name="Normal 4 3 2 3 2 6" xfId="1303" xr:uid="{F92E77DC-AD0B-4D0E-B7AF-057AF368D48C}"/>
    <cellStyle name="Normal 4 3 2 3 2 6 2" xfId="3751" xr:uid="{1F51B84B-0155-40DF-BF67-E5E5A976429B}"/>
    <cellStyle name="Normal 4 3 2 3 2 6 3" xfId="6199" xr:uid="{6881B9ED-0387-4CEA-9CDD-A01CC2CE044A}"/>
    <cellStyle name="Normal 4 3 2 3 2 7" xfId="2527" xr:uid="{7FCF0DA7-1AAE-41FB-B2A7-B45FCA27580F}"/>
    <cellStyle name="Normal 4 3 2 3 2 8" xfId="4975" xr:uid="{1714C58A-E9AC-4B79-899D-2C088A1BBE38}"/>
    <cellStyle name="Normal 4 3 2 3 3" xfId="122" xr:uid="{ADF3E44A-71D6-4FE3-93E6-8D984321B760}"/>
    <cellStyle name="Normal 4 3 2 3 3 2" xfId="275" xr:uid="{C7F2B67D-69DE-4028-98F3-10C9A63DE277}"/>
    <cellStyle name="Normal 4 3 2 3 3 2 2" xfId="582" xr:uid="{9B6A992C-66FC-4774-BC4D-F501AEEBA74D}"/>
    <cellStyle name="Normal 4 3 2 3 3 2 2 2" xfId="1195" xr:uid="{A04A9ADF-0408-4073-B098-9C5DD6F3E80B}"/>
    <cellStyle name="Normal 4 3 2 3 3 2 2 2 2" xfId="2419" xr:uid="{4EF0CEA3-F5DB-4004-B78F-6767FB61BAD7}"/>
    <cellStyle name="Normal 4 3 2 3 3 2 2 2 2 2" xfId="4867" xr:uid="{A302E895-78B3-49F9-83BA-7071079E2A08}"/>
    <cellStyle name="Normal 4 3 2 3 3 2 2 2 2 3" xfId="7315" xr:uid="{C64FE641-2C4C-490B-ABAE-8F651F243C13}"/>
    <cellStyle name="Normal 4 3 2 3 3 2 2 2 3" xfId="3643" xr:uid="{1EA515DE-AA3C-4AA3-9D8D-CA82AF60465E}"/>
    <cellStyle name="Normal 4 3 2 3 3 2 2 2 4" xfId="6091" xr:uid="{19E97DB5-6917-4B74-ACB5-107E46EB5C17}"/>
    <cellStyle name="Normal 4 3 2 3 3 2 2 3" xfId="1807" xr:uid="{E012EE1E-230A-41F7-8481-ECEE35CBE75F}"/>
    <cellStyle name="Normal 4 3 2 3 3 2 2 3 2" xfId="4255" xr:uid="{0EE579F6-BD97-48FE-A5BA-36211A77A4EC}"/>
    <cellStyle name="Normal 4 3 2 3 3 2 2 3 3" xfId="6703" xr:uid="{3DA02F54-8264-43C1-84D3-BE77BFE3D6F2}"/>
    <cellStyle name="Normal 4 3 2 3 3 2 2 4" xfId="3031" xr:uid="{0FC36029-06E3-4C8B-A822-F7AF9E762165}"/>
    <cellStyle name="Normal 4 3 2 3 3 2 2 5" xfId="5479" xr:uid="{CDAE65CD-22E0-4BB7-8915-C3771C0AF1A8}"/>
    <cellStyle name="Normal 4 3 2 3 3 2 3" xfId="889" xr:uid="{24102F20-5CC6-4238-9AF3-E3CDFB31A706}"/>
    <cellStyle name="Normal 4 3 2 3 3 2 3 2" xfId="2113" xr:uid="{15B01F86-9749-461F-ABF6-BBF27C642CFA}"/>
    <cellStyle name="Normal 4 3 2 3 3 2 3 2 2" xfId="4561" xr:uid="{A6966F86-B7F1-447A-97DC-010E7B4DCF43}"/>
    <cellStyle name="Normal 4 3 2 3 3 2 3 2 3" xfId="7009" xr:uid="{D9C2318C-7A9C-43D4-8453-F6A9B942E2F6}"/>
    <cellStyle name="Normal 4 3 2 3 3 2 3 3" xfId="3337" xr:uid="{88B4330D-8D16-4E3F-838C-8E9B0C352BC7}"/>
    <cellStyle name="Normal 4 3 2 3 3 2 3 4" xfId="5785" xr:uid="{0FB438C5-FF88-45AB-92C9-A3541AC1071B}"/>
    <cellStyle name="Normal 4 3 2 3 3 2 4" xfId="1501" xr:uid="{4D1912B7-E0BF-4C66-8E21-42F8D44DA7B9}"/>
    <cellStyle name="Normal 4 3 2 3 3 2 4 2" xfId="3949" xr:uid="{3CFE6E27-BD33-4FFE-AC5F-802324453FE5}"/>
    <cellStyle name="Normal 4 3 2 3 3 2 4 3" xfId="6397" xr:uid="{5ED48443-20E8-4F9A-B6BF-F051E855BF48}"/>
    <cellStyle name="Normal 4 3 2 3 3 2 5" xfId="2725" xr:uid="{A71F3479-D58A-45A6-98FC-2FF21B61B211}"/>
    <cellStyle name="Normal 4 3 2 3 3 2 6" xfId="5173" xr:uid="{D3323557-57E0-4D2E-8489-B9B25162F722}"/>
    <cellStyle name="Normal 4 3 2 3 3 3" xfId="429" xr:uid="{828DD128-FDDE-4C8E-B8F8-02CA26E86677}"/>
    <cellStyle name="Normal 4 3 2 3 3 3 2" xfId="1042" xr:uid="{7395760F-895E-41AE-A732-FC7FFEDE1B70}"/>
    <cellStyle name="Normal 4 3 2 3 3 3 2 2" xfId="2266" xr:uid="{4E5B1194-064D-4684-9AF3-032176173294}"/>
    <cellStyle name="Normal 4 3 2 3 3 3 2 2 2" xfId="4714" xr:uid="{451211F7-7846-4E1F-9365-F3BC980D9FF0}"/>
    <cellStyle name="Normal 4 3 2 3 3 3 2 2 3" xfId="7162" xr:uid="{31420852-7D44-4799-B8C2-484DEAE55ADE}"/>
    <cellStyle name="Normal 4 3 2 3 3 3 2 3" xfId="3490" xr:uid="{5BF73DB1-09A2-4097-A1B3-EA7F979324DA}"/>
    <cellStyle name="Normal 4 3 2 3 3 3 2 4" xfId="5938" xr:uid="{C9B0B871-73A9-41DC-82B1-0A3CC0698298}"/>
    <cellStyle name="Normal 4 3 2 3 3 3 3" xfId="1654" xr:uid="{B2C70BCA-1740-470C-A432-956DB33D9F59}"/>
    <cellStyle name="Normal 4 3 2 3 3 3 3 2" xfId="4102" xr:uid="{D2206DA2-392E-4154-9CA8-2ADEB597C530}"/>
    <cellStyle name="Normal 4 3 2 3 3 3 3 3" xfId="6550" xr:uid="{62A25BCC-C60E-4E28-A430-E882D362F6C0}"/>
    <cellStyle name="Normal 4 3 2 3 3 3 4" xfId="2878" xr:uid="{B113AE51-AE6F-436B-AC75-2198DF765559}"/>
    <cellStyle name="Normal 4 3 2 3 3 3 5" xfId="5326" xr:uid="{12D13DEC-0CB6-4579-BA64-6ACBD6FAC30C}"/>
    <cellStyle name="Normal 4 3 2 3 3 4" xfId="736" xr:uid="{200948E7-A4B3-4374-97CF-52C3116656BD}"/>
    <cellStyle name="Normal 4 3 2 3 3 4 2" xfId="1960" xr:uid="{92C03941-0721-40B8-9FCF-71EEE83DBE4E}"/>
    <cellStyle name="Normal 4 3 2 3 3 4 2 2" xfId="4408" xr:uid="{8FC82308-4C63-4B4F-9BC8-AA3301D97E90}"/>
    <cellStyle name="Normal 4 3 2 3 3 4 2 3" xfId="6856" xr:uid="{749C79CB-F39D-4F32-83C2-953B64FC0FD0}"/>
    <cellStyle name="Normal 4 3 2 3 3 4 3" xfId="3184" xr:uid="{9E4F2C62-F5CD-40BE-B90F-07C7CBD8B18A}"/>
    <cellStyle name="Normal 4 3 2 3 3 4 4" xfId="5632" xr:uid="{6ED6D261-E138-4965-877C-A7FAF76E1C71}"/>
    <cellStyle name="Normal 4 3 2 3 3 5" xfId="1348" xr:uid="{4261F7AB-BEFE-4E55-AC20-94051DA11DFB}"/>
    <cellStyle name="Normal 4 3 2 3 3 5 2" xfId="3796" xr:uid="{C55D3E63-32D8-4DCC-9FC9-5409C358A49D}"/>
    <cellStyle name="Normal 4 3 2 3 3 5 3" xfId="6244" xr:uid="{0B51E093-559A-4A12-9C9A-17C4A0D34A7C}"/>
    <cellStyle name="Normal 4 3 2 3 3 6" xfId="2572" xr:uid="{187543D6-2A8B-4862-8683-CE4A7DCAD214}"/>
    <cellStyle name="Normal 4 3 2 3 3 7" xfId="5020" xr:uid="{5433BFFF-6707-48F6-A7A0-58765AEC45F9}"/>
    <cellStyle name="Normal 4 3 2 3 4" xfId="194" xr:uid="{D0EC37BD-F651-4138-B36B-1CB38979B681}"/>
    <cellStyle name="Normal 4 3 2 3 4 2" xfId="501" xr:uid="{9E715004-70BF-4BC5-A4BD-CE5171D6A874}"/>
    <cellStyle name="Normal 4 3 2 3 4 2 2" xfId="1114" xr:uid="{E73C0A3C-988C-4E53-855F-0F597B7E6B39}"/>
    <cellStyle name="Normal 4 3 2 3 4 2 2 2" xfId="2338" xr:uid="{6B4D8B3A-0DF1-4682-AF29-B98D12704CD5}"/>
    <cellStyle name="Normal 4 3 2 3 4 2 2 2 2" xfId="4786" xr:uid="{62EBE985-F766-426B-A969-DDD2790B4356}"/>
    <cellStyle name="Normal 4 3 2 3 4 2 2 2 3" xfId="7234" xr:uid="{1F170BC3-0CD1-4037-BEB8-3FC674B129DA}"/>
    <cellStyle name="Normal 4 3 2 3 4 2 2 3" xfId="3562" xr:uid="{9F54613E-0E38-4183-81A4-AA7832667A0B}"/>
    <cellStyle name="Normal 4 3 2 3 4 2 2 4" xfId="6010" xr:uid="{EBF1B8A2-6A7F-4E51-BE16-587CF63A2028}"/>
    <cellStyle name="Normal 4 3 2 3 4 2 3" xfId="1726" xr:uid="{42F3B9B3-0BDB-4365-8A55-310B03E3AF1A}"/>
    <cellStyle name="Normal 4 3 2 3 4 2 3 2" xfId="4174" xr:uid="{89022B01-7BCE-41DF-BCEC-A02FE0B48731}"/>
    <cellStyle name="Normal 4 3 2 3 4 2 3 3" xfId="6622" xr:uid="{E0F426FD-C783-4B39-B855-9CCCE94BAB74}"/>
    <cellStyle name="Normal 4 3 2 3 4 2 4" xfId="2950" xr:uid="{585AAF5B-251A-40F9-A59C-D20260AAA6A9}"/>
    <cellStyle name="Normal 4 3 2 3 4 2 5" xfId="5398" xr:uid="{5A4548F5-B2E6-4369-8118-54645C1327A1}"/>
    <cellStyle name="Normal 4 3 2 3 4 3" xfId="808" xr:uid="{F0C739EC-877E-49F9-9E96-E5C3CA270727}"/>
    <cellStyle name="Normal 4 3 2 3 4 3 2" xfId="2032" xr:uid="{11338266-C422-4F52-BF8F-CBD1D143F097}"/>
    <cellStyle name="Normal 4 3 2 3 4 3 2 2" xfId="4480" xr:uid="{999C47E3-C8E8-4A57-8AB2-79826D904D6F}"/>
    <cellStyle name="Normal 4 3 2 3 4 3 2 3" xfId="6928" xr:uid="{23435EF8-6534-4B95-B91C-B560E98CFAF3}"/>
    <cellStyle name="Normal 4 3 2 3 4 3 3" xfId="3256" xr:uid="{C3528293-BF74-4F0F-A566-4181066B73C4}"/>
    <cellStyle name="Normal 4 3 2 3 4 3 4" xfId="5704" xr:uid="{B19A2EBA-40C4-4CAB-B8CA-BDA88F3B650D}"/>
    <cellStyle name="Normal 4 3 2 3 4 4" xfId="1420" xr:uid="{FCB54F9E-DCCB-4586-A3FA-94F9BF0768CF}"/>
    <cellStyle name="Normal 4 3 2 3 4 4 2" xfId="3868" xr:uid="{7E044632-0104-4E7D-8DA2-2B87417FD9FB}"/>
    <cellStyle name="Normal 4 3 2 3 4 4 3" xfId="6316" xr:uid="{D1AAE20E-1BD6-465A-A759-9FFE320A24C1}"/>
    <cellStyle name="Normal 4 3 2 3 4 5" xfId="2644" xr:uid="{5C34CDD2-142A-415A-9D7F-DE4A33DBD397}"/>
    <cellStyle name="Normal 4 3 2 3 4 6" xfId="5092" xr:uid="{BDC9ABD9-5527-4AC7-9361-0E1B6FA9423B}"/>
    <cellStyle name="Normal 4 3 2 3 5" xfId="348" xr:uid="{3DB44AA9-611D-43F5-B2DB-0B9C51131F9C}"/>
    <cellStyle name="Normal 4 3 2 3 5 2" xfId="961" xr:uid="{690349D9-61EF-4CE5-A365-2BDCB715395A}"/>
    <cellStyle name="Normal 4 3 2 3 5 2 2" xfId="2185" xr:uid="{26BF745C-B1F0-4167-9201-334A41242BE1}"/>
    <cellStyle name="Normal 4 3 2 3 5 2 2 2" xfId="4633" xr:uid="{23852CF8-D625-4A3F-B5AF-2834A0CC5394}"/>
    <cellStyle name="Normal 4 3 2 3 5 2 2 3" xfId="7081" xr:uid="{54725104-6172-4351-8C75-A7A962E045F3}"/>
    <cellStyle name="Normal 4 3 2 3 5 2 3" xfId="3409" xr:uid="{3652AB52-1EBD-4879-8F66-5B00589229DC}"/>
    <cellStyle name="Normal 4 3 2 3 5 2 4" xfId="5857" xr:uid="{95388DCB-1C58-47AA-8DFB-426FDC520EF8}"/>
    <cellStyle name="Normal 4 3 2 3 5 3" xfId="1573" xr:uid="{D0637034-D0E5-4402-AD3A-06EA9292BD11}"/>
    <cellStyle name="Normal 4 3 2 3 5 3 2" xfId="4021" xr:uid="{66B3BF5B-789F-4833-8397-B6C4CE90C659}"/>
    <cellStyle name="Normal 4 3 2 3 5 3 3" xfId="6469" xr:uid="{DD54B04C-6A01-4AA7-9D3F-5F3D6B11F35F}"/>
    <cellStyle name="Normal 4 3 2 3 5 4" xfId="2797" xr:uid="{CC7DF3A2-EB69-452D-91B6-8D05B7229A80}"/>
    <cellStyle name="Normal 4 3 2 3 5 5" xfId="5245" xr:uid="{56A489B1-C342-4A4A-AC19-EC547770E380}"/>
    <cellStyle name="Normal 4 3 2 3 6" xfId="655" xr:uid="{2437DC3E-020D-46A0-801D-98BFA08DF807}"/>
    <cellStyle name="Normal 4 3 2 3 6 2" xfId="1879" xr:uid="{8493C329-0310-426C-B68E-B2631702567C}"/>
    <cellStyle name="Normal 4 3 2 3 6 2 2" xfId="4327" xr:uid="{F21B0722-86F0-4E4B-AC7D-C69C81F94A5E}"/>
    <cellStyle name="Normal 4 3 2 3 6 2 3" xfId="6775" xr:uid="{86DA940F-199A-4ADB-A855-4E29E121935A}"/>
    <cellStyle name="Normal 4 3 2 3 6 3" xfId="3103" xr:uid="{B4FC4E4A-5FE5-4EBC-B3B2-B3E9CD43EFC7}"/>
    <cellStyle name="Normal 4 3 2 3 6 4" xfId="5551" xr:uid="{D20409E8-6F02-4376-AB48-144A578CF0B0}"/>
    <cellStyle name="Normal 4 3 2 3 7" xfId="1267" xr:uid="{AD1CFC09-9992-48B5-AE66-8508DF0A2C23}"/>
    <cellStyle name="Normal 4 3 2 3 7 2" xfId="3715" xr:uid="{7965198F-27AF-4C9A-AF91-E762E9FBFA09}"/>
    <cellStyle name="Normal 4 3 2 3 7 3" xfId="6163" xr:uid="{38CA7C63-B3C9-40B9-BE54-D5734268051A}"/>
    <cellStyle name="Normal 4 3 2 3 8" xfId="2491" xr:uid="{A38F822A-EEA1-49C0-86C3-0CDCA400D538}"/>
    <cellStyle name="Normal 4 3 2 3 9" xfId="4939" xr:uid="{457907B2-AD84-446B-A5A2-C8BFADDA5D90}"/>
    <cellStyle name="Normal 4 3 2 4" xfId="56" xr:uid="{6D3C44C5-E5E2-4FC2-AEAF-E34F66179F4B}"/>
    <cellStyle name="Normal 4 3 2 4 2" xfId="137" xr:uid="{FC28125C-60C9-4A40-965B-0AD8C1013B9C}"/>
    <cellStyle name="Normal 4 3 2 4 2 2" xfId="290" xr:uid="{C1BDEC86-13F3-4007-ACE2-FDB6DF2B28FA}"/>
    <cellStyle name="Normal 4 3 2 4 2 2 2" xfId="597" xr:uid="{33E565F1-3FE0-4CA6-BB10-9828AEF859EF}"/>
    <cellStyle name="Normal 4 3 2 4 2 2 2 2" xfId="1210" xr:uid="{5D2F2481-26A7-46B2-A1E3-2D5F89304AE7}"/>
    <cellStyle name="Normal 4 3 2 4 2 2 2 2 2" xfId="2434" xr:uid="{44A8E580-7CD0-4592-A236-B4E6E3B9BE81}"/>
    <cellStyle name="Normal 4 3 2 4 2 2 2 2 2 2" xfId="4882" xr:uid="{E9A78801-70A3-4163-A00D-7EA20F48DAB3}"/>
    <cellStyle name="Normal 4 3 2 4 2 2 2 2 2 3" xfId="7330" xr:uid="{60BF8AE0-E142-44C1-A640-173E67EA79DA}"/>
    <cellStyle name="Normal 4 3 2 4 2 2 2 2 3" xfId="3658" xr:uid="{32D9C987-9FEB-4298-B07D-289D7E0ECA50}"/>
    <cellStyle name="Normal 4 3 2 4 2 2 2 2 4" xfId="6106" xr:uid="{11A4B765-DC09-4AA3-871E-03D9773FA90E}"/>
    <cellStyle name="Normal 4 3 2 4 2 2 2 3" xfId="1822" xr:uid="{478856AE-2A17-49B1-BA4C-D7564C584E59}"/>
    <cellStyle name="Normal 4 3 2 4 2 2 2 3 2" xfId="4270" xr:uid="{3778E7B6-2BC9-467B-987D-7620236F33CA}"/>
    <cellStyle name="Normal 4 3 2 4 2 2 2 3 3" xfId="6718" xr:uid="{7AB2000A-0C83-48EC-BD59-754A191218AF}"/>
    <cellStyle name="Normal 4 3 2 4 2 2 2 4" xfId="3046" xr:uid="{A95202F2-5369-4770-BE77-6C7EA6540A7C}"/>
    <cellStyle name="Normal 4 3 2 4 2 2 2 5" xfId="5494" xr:uid="{42E7675D-22CA-4A8C-859A-8C53E8ED227F}"/>
    <cellStyle name="Normal 4 3 2 4 2 2 3" xfId="904" xr:uid="{028EC491-2D60-4408-8E97-D59863CDADD3}"/>
    <cellStyle name="Normal 4 3 2 4 2 2 3 2" xfId="2128" xr:uid="{D797124B-C522-43DB-AC1D-7BC5B431A8F5}"/>
    <cellStyle name="Normal 4 3 2 4 2 2 3 2 2" xfId="4576" xr:uid="{23625783-F99A-47C0-B634-CB83C084546F}"/>
    <cellStyle name="Normal 4 3 2 4 2 2 3 2 3" xfId="7024" xr:uid="{C3E53ABE-F104-4D75-BF8E-15EE35E031F0}"/>
    <cellStyle name="Normal 4 3 2 4 2 2 3 3" xfId="3352" xr:uid="{E8CA8363-5A7A-4651-A6BB-63F748A6DC02}"/>
    <cellStyle name="Normal 4 3 2 4 2 2 3 4" xfId="5800" xr:uid="{960C3C9F-06B0-4AB0-B22F-C477203C489D}"/>
    <cellStyle name="Normal 4 3 2 4 2 2 4" xfId="1516" xr:uid="{344C7AF1-AAAF-4C08-BFA7-8973C18A146E}"/>
    <cellStyle name="Normal 4 3 2 4 2 2 4 2" xfId="3964" xr:uid="{E6505A97-4C5E-4FC9-A9D2-3D525B384E77}"/>
    <cellStyle name="Normal 4 3 2 4 2 2 4 3" xfId="6412" xr:uid="{262C5432-5F66-4170-ADC9-782AD30439BA}"/>
    <cellStyle name="Normal 4 3 2 4 2 2 5" xfId="2740" xr:uid="{66ACE04C-C753-472A-A215-140A6F6A2CEC}"/>
    <cellStyle name="Normal 4 3 2 4 2 2 6" xfId="5188" xr:uid="{343B982B-3F87-4704-8F7B-091B90B0F82E}"/>
    <cellStyle name="Normal 4 3 2 4 2 3" xfId="444" xr:uid="{A56604ED-6C55-401E-9B8D-0344A96D88A3}"/>
    <cellStyle name="Normal 4 3 2 4 2 3 2" xfId="1057" xr:uid="{781644A7-8BFF-4B3C-A0EA-E3FB38A946B3}"/>
    <cellStyle name="Normal 4 3 2 4 2 3 2 2" xfId="2281" xr:uid="{00A6D98C-0634-45B9-9B5D-2C5CF4A52338}"/>
    <cellStyle name="Normal 4 3 2 4 2 3 2 2 2" xfId="4729" xr:uid="{707A0AD8-9913-4FCB-B42C-D5075D6501BD}"/>
    <cellStyle name="Normal 4 3 2 4 2 3 2 2 3" xfId="7177" xr:uid="{7ADFA6F4-E3D4-400E-85F0-B7BC0E981387}"/>
    <cellStyle name="Normal 4 3 2 4 2 3 2 3" xfId="3505" xr:uid="{8DF92A89-41A1-4418-9665-B028D2176BE6}"/>
    <cellStyle name="Normal 4 3 2 4 2 3 2 4" xfId="5953" xr:uid="{7FE9242F-58C6-43BB-9BDF-9E0079314052}"/>
    <cellStyle name="Normal 4 3 2 4 2 3 3" xfId="1669" xr:uid="{3146004D-C38D-4E68-9E3C-98C9B127EC58}"/>
    <cellStyle name="Normal 4 3 2 4 2 3 3 2" xfId="4117" xr:uid="{130110F8-7450-485C-89F5-D01BD3EDBB70}"/>
    <cellStyle name="Normal 4 3 2 4 2 3 3 3" xfId="6565" xr:uid="{5E10C293-4F34-4431-9BF3-A0F0EF3D1ED2}"/>
    <cellStyle name="Normal 4 3 2 4 2 3 4" xfId="2893" xr:uid="{6330E453-50E5-4EB3-927C-030312F2792D}"/>
    <cellStyle name="Normal 4 3 2 4 2 3 5" xfId="5341" xr:uid="{1704F8DE-1951-424A-82F4-4D5120A1199A}"/>
    <cellStyle name="Normal 4 3 2 4 2 4" xfId="751" xr:uid="{00A72004-DC5C-44ED-867F-2F4B89F8EC23}"/>
    <cellStyle name="Normal 4 3 2 4 2 4 2" xfId="1975" xr:uid="{053FA9CE-CA68-4C20-AC03-54771A96CEC3}"/>
    <cellStyle name="Normal 4 3 2 4 2 4 2 2" xfId="4423" xr:uid="{34E9BDF0-DDB2-4EED-AA08-EE760049CED5}"/>
    <cellStyle name="Normal 4 3 2 4 2 4 2 3" xfId="6871" xr:uid="{58D8E68D-D44D-4CCA-AFBD-1E2E6DE44DB7}"/>
    <cellStyle name="Normal 4 3 2 4 2 4 3" xfId="3199" xr:uid="{EDEDA164-4292-4DDF-905F-A90F41D2633E}"/>
    <cellStyle name="Normal 4 3 2 4 2 4 4" xfId="5647" xr:uid="{F981F444-A27D-4338-84A5-89172FE1557F}"/>
    <cellStyle name="Normal 4 3 2 4 2 5" xfId="1363" xr:uid="{255CD3DE-175A-4C2B-84FB-97A2E9A8A746}"/>
    <cellStyle name="Normal 4 3 2 4 2 5 2" xfId="3811" xr:uid="{655F8807-1007-4EC1-B380-93668AB6257B}"/>
    <cellStyle name="Normal 4 3 2 4 2 5 3" xfId="6259" xr:uid="{165EFC72-8E40-46FE-AC18-F9A7F592EBE9}"/>
    <cellStyle name="Normal 4 3 2 4 2 6" xfId="2587" xr:uid="{E0F6B999-B14D-46CC-90ED-4A28C6E34626}"/>
    <cellStyle name="Normal 4 3 2 4 2 7" xfId="5035" xr:uid="{A5C93830-57D0-4777-A406-702A09D3B133}"/>
    <cellStyle name="Normal 4 3 2 4 3" xfId="209" xr:uid="{F40E905E-67DF-4CB3-8B42-34EA8B790CC5}"/>
    <cellStyle name="Normal 4 3 2 4 3 2" xfId="516" xr:uid="{68C693A2-4C3C-4D68-B30D-07989A5D376E}"/>
    <cellStyle name="Normal 4 3 2 4 3 2 2" xfId="1129" xr:uid="{0CADBE0A-F241-4BA7-8C2B-6450F5F2A0E1}"/>
    <cellStyle name="Normal 4 3 2 4 3 2 2 2" xfId="2353" xr:uid="{141B16D0-3A21-4993-8721-B006C4D5DF9D}"/>
    <cellStyle name="Normal 4 3 2 4 3 2 2 2 2" xfId="4801" xr:uid="{F147010D-F6DE-4ED3-9EA7-31773908D869}"/>
    <cellStyle name="Normal 4 3 2 4 3 2 2 2 3" xfId="7249" xr:uid="{E3C68FE6-5834-4E9D-86A0-50D875C25ADC}"/>
    <cellStyle name="Normal 4 3 2 4 3 2 2 3" xfId="3577" xr:uid="{4477842F-44E9-4F17-B46B-8AC25D3ECEFC}"/>
    <cellStyle name="Normal 4 3 2 4 3 2 2 4" xfId="6025" xr:uid="{C6866F9D-7A29-4B2E-9625-52B62EB4B45E}"/>
    <cellStyle name="Normal 4 3 2 4 3 2 3" xfId="1741" xr:uid="{78FD9F16-33FA-490F-9484-8852DA821AAA}"/>
    <cellStyle name="Normal 4 3 2 4 3 2 3 2" xfId="4189" xr:uid="{259DC3DE-2F4E-44DB-8084-A10841DF464B}"/>
    <cellStyle name="Normal 4 3 2 4 3 2 3 3" xfId="6637" xr:uid="{1F1550BB-7F5E-42EC-8C91-261D966BD78B}"/>
    <cellStyle name="Normal 4 3 2 4 3 2 4" xfId="2965" xr:uid="{3A1FE80A-2C54-4E6A-88AE-C5E903843893}"/>
    <cellStyle name="Normal 4 3 2 4 3 2 5" xfId="5413" xr:uid="{A9431EA3-244B-4E52-96F4-9F219938ECE2}"/>
    <cellStyle name="Normal 4 3 2 4 3 3" xfId="823" xr:uid="{58A11121-F187-4089-B2EC-ACE4B8D2342C}"/>
    <cellStyle name="Normal 4 3 2 4 3 3 2" xfId="2047" xr:uid="{E29D219A-FD22-4C5C-89A3-42F42D651A45}"/>
    <cellStyle name="Normal 4 3 2 4 3 3 2 2" xfId="4495" xr:uid="{167376D1-FA2E-4540-85BE-55EEADFB4E91}"/>
    <cellStyle name="Normal 4 3 2 4 3 3 2 3" xfId="6943" xr:uid="{8586BA2A-B9E3-419C-A421-DB1E7E9EF4CC}"/>
    <cellStyle name="Normal 4 3 2 4 3 3 3" xfId="3271" xr:uid="{D0AE1835-938E-4BE0-B313-A3742F962835}"/>
    <cellStyle name="Normal 4 3 2 4 3 3 4" xfId="5719" xr:uid="{7094338E-A031-4D4E-AB88-1FBD679DFB80}"/>
    <cellStyle name="Normal 4 3 2 4 3 4" xfId="1435" xr:uid="{BCAAE3EE-2BBB-47AA-AB20-1FCA24447CEE}"/>
    <cellStyle name="Normal 4 3 2 4 3 4 2" xfId="3883" xr:uid="{DBE3CAD2-A10E-4126-8042-8654E2EF94F2}"/>
    <cellStyle name="Normal 4 3 2 4 3 4 3" xfId="6331" xr:uid="{3CF065E9-4137-41FF-9297-94F3E588B8B3}"/>
    <cellStyle name="Normal 4 3 2 4 3 5" xfId="2659" xr:uid="{C1F26F4A-2F61-43DF-8F98-B407695402EA}"/>
    <cellStyle name="Normal 4 3 2 4 3 6" xfId="5107" xr:uid="{01F1C008-359F-408A-A78B-040CD84A82A9}"/>
    <cellStyle name="Normal 4 3 2 4 4" xfId="363" xr:uid="{0CA04C53-2567-42E7-88A5-B27FA9B4859A}"/>
    <cellStyle name="Normal 4 3 2 4 4 2" xfId="976" xr:uid="{49C6611C-289D-4201-8D0B-D3581A10A820}"/>
    <cellStyle name="Normal 4 3 2 4 4 2 2" xfId="2200" xr:uid="{C3B08F1B-F609-4BED-AC21-1337D888CC80}"/>
    <cellStyle name="Normal 4 3 2 4 4 2 2 2" xfId="4648" xr:uid="{3FA08674-3FFA-4CDC-8F76-8ADD4F762F8A}"/>
    <cellStyle name="Normal 4 3 2 4 4 2 2 3" xfId="7096" xr:uid="{A89D6DD9-2282-4421-BEED-95EC780991F2}"/>
    <cellStyle name="Normal 4 3 2 4 4 2 3" xfId="3424" xr:uid="{B1A32CAE-62C0-467C-8757-94C0DA9072B4}"/>
    <cellStyle name="Normal 4 3 2 4 4 2 4" xfId="5872" xr:uid="{DFF2146C-952C-4169-9358-53997D7D18DE}"/>
    <cellStyle name="Normal 4 3 2 4 4 3" xfId="1588" xr:uid="{FC010945-5A97-4B8D-80E2-2A871980B450}"/>
    <cellStyle name="Normal 4 3 2 4 4 3 2" xfId="4036" xr:uid="{12B32C47-74D5-4844-AA6E-360586074763}"/>
    <cellStyle name="Normal 4 3 2 4 4 3 3" xfId="6484" xr:uid="{24D8BFAE-5276-4537-93E6-E079BF8BFB34}"/>
    <cellStyle name="Normal 4 3 2 4 4 4" xfId="2812" xr:uid="{16862C45-2660-41ED-A417-2DE18048FF05}"/>
    <cellStyle name="Normal 4 3 2 4 4 5" xfId="5260" xr:uid="{D9818335-E0C4-4DB5-B40F-6D5C535D3DD8}"/>
    <cellStyle name="Normal 4 3 2 4 5" xfId="670" xr:uid="{F6EE068F-7D4A-45B9-8A5C-ADAED3CB43AC}"/>
    <cellStyle name="Normal 4 3 2 4 5 2" xfId="1894" xr:uid="{AD43033C-5221-4558-B5B8-C2A41FD8A98B}"/>
    <cellStyle name="Normal 4 3 2 4 5 2 2" xfId="4342" xr:uid="{0DE2622D-032E-44DF-B530-C427379A02E5}"/>
    <cellStyle name="Normal 4 3 2 4 5 2 3" xfId="6790" xr:uid="{B4C80627-1BCB-4835-A668-F7216C7F9DCC}"/>
    <cellStyle name="Normal 4 3 2 4 5 3" xfId="3118" xr:uid="{B27F69B6-C3A6-4392-8A2D-19D461084B28}"/>
    <cellStyle name="Normal 4 3 2 4 5 4" xfId="5566" xr:uid="{B9F2C788-511A-4110-9307-2BFA69098FE3}"/>
    <cellStyle name="Normal 4 3 2 4 6" xfId="1282" xr:uid="{A7E9935B-01E2-4B78-A9FB-B62BBF8D1147}"/>
    <cellStyle name="Normal 4 3 2 4 6 2" xfId="3730" xr:uid="{58E2C80A-4940-4D58-B4C9-AA4F5DE020F0}"/>
    <cellStyle name="Normal 4 3 2 4 6 3" xfId="6178" xr:uid="{7D42F4A0-2A6B-4818-8E59-D35E0CE55FBD}"/>
    <cellStyle name="Normal 4 3 2 4 7" xfId="2506" xr:uid="{44B36391-4937-4C64-A99C-C6741207E0CF}"/>
    <cellStyle name="Normal 4 3 2 4 8" xfId="4954" xr:uid="{730DD74C-0FEF-460A-81A1-9524D241DACE}"/>
    <cellStyle name="Normal 4 3 2 5" xfId="92" xr:uid="{C183CB62-E4CA-4C80-BBD1-B3D31C4BE27C}"/>
    <cellStyle name="Normal 4 3 2 5 2" xfId="245" xr:uid="{4BFEA747-B428-484C-855E-911280CA76A1}"/>
    <cellStyle name="Normal 4 3 2 5 2 2" xfId="552" xr:uid="{37A49E5A-DE71-4133-AA50-690A205075E0}"/>
    <cellStyle name="Normal 4 3 2 5 2 2 2" xfId="1165" xr:uid="{11DCACFC-51B1-4CF1-B460-8CB17E6D0F07}"/>
    <cellStyle name="Normal 4 3 2 5 2 2 2 2" xfId="2389" xr:uid="{9551E8EB-18A2-405F-9452-A4A9A1D40AF8}"/>
    <cellStyle name="Normal 4 3 2 5 2 2 2 2 2" xfId="4837" xr:uid="{7511ED7A-AD14-4314-BCBE-3C241714AF12}"/>
    <cellStyle name="Normal 4 3 2 5 2 2 2 2 3" xfId="7285" xr:uid="{E942B911-4705-4A83-8778-661D1CCA453E}"/>
    <cellStyle name="Normal 4 3 2 5 2 2 2 3" xfId="3613" xr:uid="{4023FE76-B5F7-460F-9797-3199C788008A}"/>
    <cellStyle name="Normal 4 3 2 5 2 2 2 4" xfId="6061" xr:uid="{AAE3AF77-D6D5-4052-997A-3C382D539B48}"/>
    <cellStyle name="Normal 4 3 2 5 2 2 3" xfId="1777" xr:uid="{3D0BD7B5-B635-4B94-A97D-BF362A2A2369}"/>
    <cellStyle name="Normal 4 3 2 5 2 2 3 2" xfId="4225" xr:uid="{A8B8D068-684B-46E6-891A-D1130D5D7535}"/>
    <cellStyle name="Normal 4 3 2 5 2 2 3 3" xfId="6673" xr:uid="{6EC7484C-1EEB-4E24-8275-69978B046D64}"/>
    <cellStyle name="Normal 4 3 2 5 2 2 4" xfId="3001" xr:uid="{A9C0321F-1721-49FC-9E0D-3DF9054AD656}"/>
    <cellStyle name="Normal 4 3 2 5 2 2 5" xfId="5449" xr:uid="{5BC2726D-8EFF-4B28-A358-8AE86480B4E4}"/>
    <cellStyle name="Normal 4 3 2 5 2 3" xfId="859" xr:uid="{4C511C95-23DA-4D22-95EB-EAA69969C465}"/>
    <cellStyle name="Normal 4 3 2 5 2 3 2" xfId="2083" xr:uid="{06EB6122-E47C-4A8C-8E0A-C9863EAD6605}"/>
    <cellStyle name="Normal 4 3 2 5 2 3 2 2" xfId="4531" xr:uid="{A6F65A8B-CB65-4C41-8D06-550C0CD7C168}"/>
    <cellStyle name="Normal 4 3 2 5 2 3 2 3" xfId="6979" xr:uid="{C453A8B0-F967-450D-B657-F2C35A103C78}"/>
    <cellStyle name="Normal 4 3 2 5 2 3 3" xfId="3307" xr:uid="{5D04DCEB-2B66-4438-BDA8-F748AD90C601}"/>
    <cellStyle name="Normal 4 3 2 5 2 3 4" xfId="5755" xr:uid="{782B4D0E-BCBC-4385-853E-982016031F8F}"/>
    <cellStyle name="Normal 4 3 2 5 2 4" xfId="1471" xr:uid="{33396A75-CBB9-4C9B-A797-D4925BF0F4D5}"/>
    <cellStyle name="Normal 4 3 2 5 2 4 2" xfId="3919" xr:uid="{32A77723-B575-4D6F-B739-84D3DBF11594}"/>
    <cellStyle name="Normal 4 3 2 5 2 4 3" xfId="6367" xr:uid="{57CA9CD9-460D-40C7-8F90-1DD0921FAAFE}"/>
    <cellStyle name="Normal 4 3 2 5 2 5" xfId="2695" xr:uid="{24CAF8A2-D522-483B-B702-DB61BBE2221D}"/>
    <cellStyle name="Normal 4 3 2 5 2 6" xfId="5143" xr:uid="{1777A2B5-5023-4789-AE88-1729B1EE4EE5}"/>
    <cellStyle name="Normal 4 3 2 5 3" xfId="399" xr:uid="{59888DAF-A30E-484E-8CC2-78467EBA10B3}"/>
    <cellStyle name="Normal 4 3 2 5 3 2" xfId="1012" xr:uid="{CF68967D-761A-415C-A1A2-D4D301A48030}"/>
    <cellStyle name="Normal 4 3 2 5 3 2 2" xfId="2236" xr:uid="{8A379979-D2C3-492E-8E34-75DDCDA38E15}"/>
    <cellStyle name="Normal 4 3 2 5 3 2 2 2" xfId="4684" xr:uid="{40995BAF-A5C7-4D91-9AD5-2C0B24105272}"/>
    <cellStyle name="Normal 4 3 2 5 3 2 2 3" xfId="7132" xr:uid="{C0C99F0D-9A92-470F-B2FB-D37CECF53A27}"/>
    <cellStyle name="Normal 4 3 2 5 3 2 3" xfId="3460" xr:uid="{62E62AC6-8528-44E6-9EF2-A1364E3C201D}"/>
    <cellStyle name="Normal 4 3 2 5 3 2 4" xfId="5908" xr:uid="{394D449E-2B8F-4A28-B356-164931DF284C}"/>
    <cellStyle name="Normal 4 3 2 5 3 3" xfId="1624" xr:uid="{45015E65-ABC4-4A18-99C6-D7A47B559515}"/>
    <cellStyle name="Normal 4 3 2 5 3 3 2" xfId="4072" xr:uid="{FEDB142E-EF99-4C9F-B9A8-F9937940CA40}"/>
    <cellStyle name="Normal 4 3 2 5 3 3 3" xfId="6520" xr:uid="{D6C10BA2-AFB4-4E3C-9ABC-45C957D182D5}"/>
    <cellStyle name="Normal 4 3 2 5 3 4" xfId="2848" xr:uid="{B9B60028-16B0-41E9-B76F-C0CB6AE1A9D6}"/>
    <cellStyle name="Normal 4 3 2 5 3 5" xfId="5296" xr:uid="{C6ADAFEB-CBFF-4492-AA2C-81257A5C6B01}"/>
    <cellStyle name="Normal 4 3 2 5 4" xfId="706" xr:uid="{D0E4D39A-A09F-476B-9AFA-30329348C51C}"/>
    <cellStyle name="Normal 4 3 2 5 4 2" xfId="1930" xr:uid="{2B73DD4E-A6BA-449D-838A-D6E96E378261}"/>
    <cellStyle name="Normal 4 3 2 5 4 2 2" xfId="4378" xr:uid="{54FBBDB3-86B9-464C-A09C-F12011BC14EE}"/>
    <cellStyle name="Normal 4 3 2 5 4 2 3" xfId="6826" xr:uid="{B8D266F9-378D-4A90-A2D8-BB594012C6B8}"/>
    <cellStyle name="Normal 4 3 2 5 4 3" xfId="3154" xr:uid="{A98B203D-BA17-4338-BF97-F60B85E8F79D}"/>
    <cellStyle name="Normal 4 3 2 5 4 4" xfId="5602" xr:uid="{EDC8DCAB-C671-401D-8CB7-F1A8B1B3DF24}"/>
    <cellStyle name="Normal 4 3 2 5 5" xfId="1318" xr:uid="{2C6F35AD-A78A-4A75-A706-42383EAC3E56}"/>
    <cellStyle name="Normal 4 3 2 5 5 2" xfId="3766" xr:uid="{03C9E61B-C443-4E86-9A85-5AFF06AA68E8}"/>
    <cellStyle name="Normal 4 3 2 5 5 3" xfId="6214" xr:uid="{564FE1BD-AF88-4EC0-9916-CD97626C1121}"/>
    <cellStyle name="Normal 4 3 2 5 6" xfId="2542" xr:uid="{FD0872D1-CD02-4307-8382-50D5F21EA468}"/>
    <cellStyle name="Normal 4 3 2 5 7" xfId="4990" xr:uid="{D4ABE80F-AB81-4328-A305-85B166411094}"/>
    <cellStyle name="Normal 4 3 2 6" xfId="104" xr:uid="{02FEA54E-C5C5-41F9-9FFC-3A38017A6B4A}"/>
    <cellStyle name="Normal 4 3 2 6 2" xfId="257" xr:uid="{2D024F7F-7721-46C1-9748-64E88BC9DBE6}"/>
    <cellStyle name="Normal 4 3 2 6 2 2" xfId="564" xr:uid="{E46BACF8-849A-4B52-8DFD-38ECECC179E3}"/>
    <cellStyle name="Normal 4 3 2 6 2 2 2" xfId="1177" xr:uid="{39276B5D-6AED-469F-BA23-889EFB25D0D5}"/>
    <cellStyle name="Normal 4 3 2 6 2 2 2 2" xfId="2401" xr:uid="{FF156D17-693A-456A-9377-2EDFEE7CBB99}"/>
    <cellStyle name="Normal 4 3 2 6 2 2 2 2 2" xfId="4849" xr:uid="{3CC25BAD-EA17-46D3-AFA3-7D769BFD4458}"/>
    <cellStyle name="Normal 4 3 2 6 2 2 2 2 3" xfId="7297" xr:uid="{EDAC0263-341C-4C6D-B0F2-7B50F74D792B}"/>
    <cellStyle name="Normal 4 3 2 6 2 2 2 3" xfId="3625" xr:uid="{BEF1043A-E333-4257-880B-AFAE61BCA0EB}"/>
    <cellStyle name="Normal 4 3 2 6 2 2 2 4" xfId="6073" xr:uid="{6245377D-111A-4A7D-8C4C-8704552550F3}"/>
    <cellStyle name="Normal 4 3 2 6 2 2 3" xfId="1789" xr:uid="{7BD136FE-75E1-425D-A04D-B429CD524840}"/>
    <cellStyle name="Normal 4 3 2 6 2 2 3 2" xfId="4237" xr:uid="{93426E99-0A39-481A-AECE-89CB5EFA6EC4}"/>
    <cellStyle name="Normal 4 3 2 6 2 2 3 3" xfId="6685" xr:uid="{CE17F38B-3FD2-493A-8945-580C491E4940}"/>
    <cellStyle name="Normal 4 3 2 6 2 2 4" xfId="3013" xr:uid="{56ED2055-73F2-4325-8CC3-9D886BB39A05}"/>
    <cellStyle name="Normal 4 3 2 6 2 2 5" xfId="5461" xr:uid="{4E1B14A9-A782-49B8-B97E-49D45F349A20}"/>
    <cellStyle name="Normal 4 3 2 6 2 3" xfId="871" xr:uid="{7309AD4A-D353-4923-A68E-07A5A1DA205A}"/>
    <cellStyle name="Normal 4 3 2 6 2 3 2" xfId="2095" xr:uid="{7B3800F7-8FFB-4C1A-B52F-9D2E03478031}"/>
    <cellStyle name="Normal 4 3 2 6 2 3 2 2" xfId="4543" xr:uid="{57006F04-15DE-46F5-B628-57C85F94B5A4}"/>
    <cellStyle name="Normal 4 3 2 6 2 3 2 3" xfId="6991" xr:uid="{B9C6FE8F-92FE-4463-8B1C-FE66475C4A91}"/>
    <cellStyle name="Normal 4 3 2 6 2 3 3" xfId="3319" xr:uid="{1BE3AF77-C779-440B-A958-C5B301A89049}"/>
    <cellStyle name="Normal 4 3 2 6 2 3 4" xfId="5767" xr:uid="{D92C2532-BA29-4F66-BD6E-DEB9FA26E12F}"/>
    <cellStyle name="Normal 4 3 2 6 2 4" xfId="1483" xr:uid="{382B497A-8F15-414F-96D9-80F1455F95C0}"/>
    <cellStyle name="Normal 4 3 2 6 2 4 2" xfId="3931" xr:uid="{0A86BC1D-43F0-45B1-9023-279B5B07841E}"/>
    <cellStyle name="Normal 4 3 2 6 2 4 3" xfId="6379" xr:uid="{F4C183F0-7D84-4238-9B13-1EFBCE3F5DD9}"/>
    <cellStyle name="Normal 4 3 2 6 2 5" xfId="2707" xr:uid="{127FB983-75A4-42CE-AB1E-FAADD71F7099}"/>
    <cellStyle name="Normal 4 3 2 6 2 6" xfId="5155" xr:uid="{4D800F8E-0385-4072-BDB7-7A4EBC5CC2B7}"/>
    <cellStyle name="Normal 4 3 2 6 3" xfId="411" xr:uid="{4E744FF5-BE33-4E7E-972E-9EA47B48B627}"/>
    <cellStyle name="Normal 4 3 2 6 3 2" xfId="1024" xr:uid="{C61DE471-2276-4557-AFAB-F58521E6F07C}"/>
    <cellStyle name="Normal 4 3 2 6 3 2 2" xfId="2248" xr:uid="{FE30318D-22C4-4688-85C6-C66AFA4807E0}"/>
    <cellStyle name="Normal 4 3 2 6 3 2 2 2" xfId="4696" xr:uid="{F85C94E1-0323-4034-8C76-C354EAF0AEAE}"/>
    <cellStyle name="Normal 4 3 2 6 3 2 2 3" xfId="7144" xr:uid="{CC5FD9E7-0C98-4080-9779-80B9A2A42C49}"/>
    <cellStyle name="Normal 4 3 2 6 3 2 3" xfId="3472" xr:uid="{EF8059E6-6DAE-46CB-8CDB-1B9C87AC829E}"/>
    <cellStyle name="Normal 4 3 2 6 3 2 4" xfId="5920" xr:uid="{D82A8579-4254-4A19-866A-4B9958D0BC6B}"/>
    <cellStyle name="Normal 4 3 2 6 3 3" xfId="1636" xr:uid="{DECF013C-589E-45B2-A898-4E12AA7C6B4C}"/>
    <cellStyle name="Normal 4 3 2 6 3 3 2" xfId="4084" xr:uid="{70F95EF7-58FD-41E8-8750-30B325B56150}"/>
    <cellStyle name="Normal 4 3 2 6 3 3 3" xfId="6532" xr:uid="{4B8B90FB-1830-4E6C-BC86-6343B17D4F1F}"/>
    <cellStyle name="Normal 4 3 2 6 3 4" xfId="2860" xr:uid="{1B58241F-C067-4DF2-BE59-39292E26820B}"/>
    <cellStyle name="Normal 4 3 2 6 3 5" xfId="5308" xr:uid="{022881D0-C18C-48DA-9129-BD132C00B9FE}"/>
    <cellStyle name="Normal 4 3 2 6 4" xfId="718" xr:uid="{B1335822-34D3-4C3A-BE7D-8F681A6CA175}"/>
    <cellStyle name="Normal 4 3 2 6 4 2" xfId="1942" xr:uid="{89A72DF4-4724-4D5E-BF9F-FF0CB715A6BF}"/>
    <cellStyle name="Normal 4 3 2 6 4 2 2" xfId="4390" xr:uid="{B761B823-332F-43EF-ADBC-F4B5C24B7B07}"/>
    <cellStyle name="Normal 4 3 2 6 4 2 3" xfId="6838" xr:uid="{190761BA-75D1-45FE-811C-BF9BD88926B0}"/>
    <cellStyle name="Normal 4 3 2 6 4 3" xfId="3166" xr:uid="{8FF89BC3-9B7E-4232-86A7-B3FFFEB27A9E}"/>
    <cellStyle name="Normal 4 3 2 6 4 4" xfId="5614" xr:uid="{59E948DC-4367-484D-A071-FB4AD1CA0D0B}"/>
    <cellStyle name="Normal 4 3 2 6 5" xfId="1330" xr:uid="{1180F17E-8C5D-42D7-B458-2C899775D0D1}"/>
    <cellStyle name="Normal 4 3 2 6 5 2" xfId="3778" xr:uid="{3882BC7A-C0B1-4A3D-B463-3A2B2D813DB5}"/>
    <cellStyle name="Normal 4 3 2 6 5 3" xfId="6226" xr:uid="{3FA90000-1700-4370-90A5-513D9E9A7BBE}"/>
    <cellStyle name="Normal 4 3 2 6 6" xfId="2554" xr:uid="{22AC736F-B0D5-459E-9E20-07834339343C}"/>
    <cellStyle name="Normal 4 3 2 6 7" xfId="5002" xr:uid="{04E9A8D4-314A-486B-AD3D-88E36A80BBE2}"/>
    <cellStyle name="Normal 4 3 2 7" xfId="176" xr:uid="{30D1D3E5-92D8-4CB9-B454-21BF13538A9D}"/>
    <cellStyle name="Normal 4 3 2 7 2" xfId="483" xr:uid="{41DCAA68-049E-4442-B1ED-0C4E91DB2CB4}"/>
    <cellStyle name="Normal 4 3 2 7 2 2" xfId="1096" xr:uid="{1DB05B3B-3E2C-462B-B3D0-15EBA35DBD92}"/>
    <cellStyle name="Normal 4 3 2 7 2 2 2" xfId="2320" xr:uid="{FFA027E6-C0A5-4B71-925D-D7934A709CD7}"/>
    <cellStyle name="Normal 4 3 2 7 2 2 2 2" xfId="4768" xr:uid="{0296506C-8F50-475D-B98D-488FA21B6DFB}"/>
    <cellStyle name="Normal 4 3 2 7 2 2 2 3" xfId="7216" xr:uid="{059B8AF1-9CAA-4FF2-9C90-8F1AD93A7A83}"/>
    <cellStyle name="Normal 4 3 2 7 2 2 3" xfId="3544" xr:uid="{AF515434-945A-4A8B-975A-D2741C126290}"/>
    <cellStyle name="Normal 4 3 2 7 2 2 4" xfId="5992" xr:uid="{7F5CA0E4-E9CC-4756-AF0F-0BEA648A5F93}"/>
    <cellStyle name="Normal 4 3 2 7 2 3" xfId="1708" xr:uid="{0D7B9377-717D-41EA-A8D3-82EF261C22EB}"/>
    <cellStyle name="Normal 4 3 2 7 2 3 2" xfId="4156" xr:uid="{C7A34092-C5FC-4AFF-9A1D-E10E88A37275}"/>
    <cellStyle name="Normal 4 3 2 7 2 3 3" xfId="6604" xr:uid="{1DF0A63A-999A-4A78-AC49-4317DB0AD722}"/>
    <cellStyle name="Normal 4 3 2 7 2 4" xfId="2932" xr:uid="{2DA83762-4B07-458B-AD18-E65AF7434EC4}"/>
    <cellStyle name="Normal 4 3 2 7 2 5" xfId="5380" xr:uid="{96A2690E-C0D0-4DFF-BA02-EF99D2CF97C8}"/>
    <cellStyle name="Normal 4 3 2 7 3" xfId="790" xr:uid="{E39350B2-8317-4FC4-85EA-643A18244761}"/>
    <cellStyle name="Normal 4 3 2 7 3 2" xfId="2014" xr:uid="{6103E592-7180-463A-8527-D1851007403B}"/>
    <cellStyle name="Normal 4 3 2 7 3 2 2" xfId="4462" xr:uid="{C53FD43A-5D96-47FA-8990-8B89C83F7CB2}"/>
    <cellStyle name="Normal 4 3 2 7 3 2 3" xfId="6910" xr:uid="{39E8A5EE-148C-49B4-AB91-1DFF5F2F0429}"/>
    <cellStyle name="Normal 4 3 2 7 3 3" xfId="3238" xr:uid="{0D398C08-1FD4-4575-B006-B15EE4B7D025}"/>
    <cellStyle name="Normal 4 3 2 7 3 4" xfId="5686" xr:uid="{A8193372-EE76-43EA-8F9C-DE9EF2B31371}"/>
    <cellStyle name="Normal 4 3 2 7 4" xfId="1402" xr:uid="{F27974F5-D4E8-4D1E-9C9B-7FD4FE847643}"/>
    <cellStyle name="Normal 4 3 2 7 4 2" xfId="3850" xr:uid="{587E10A3-9840-41AB-8BD3-A4CC559E0E5D}"/>
    <cellStyle name="Normal 4 3 2 7 4 3" xfId="6298" xr:uid="{0DB13E40-016C-4B5A-AF1E-B950FBE1A403}"/>
    <cellStyle name="Normal 4 3 2 7 5" xfId="2626" xr:uid="{05E2480E-3276-4CC5-B282-4D0D17A81789}"/>
    <cellStyle name="Normal 4 3 2 7 6" xfId="5074" xr:uid="{F7127BE1-D807-4FA0-9815-CD60C6918A35}"/>
    <cellStyle name="Normal 4 3 2 8" xfId="330" xr:uid="{570EF2F7-837E-40B1-BC85-A8D47329E8F4}"/>
    <cellStyle name="Normal 4 3 2 8 2" xfId="943" xr:uid="{4A8BE0F6-E24D-4F8F-8502-EA92D6DDA393}"/>
    <cellStyle name="Normal 4 3 2 8 2 2" xfId="2167" xr:uid="{EEA663EF-9125-43CC-973C-53F53C799607}"/>
    <cellStyle name="Normal 4 3 2 8 2 2 2" xfId="4615" xr:uid="{2055182E-1CF0-48AE-A096-1632B5C9EB1E}"/>
    <cellStyle name="Normal 4 3 2 8 2 2 3" xfId="7063" xr:uid="{1F5B25C1-9BAC-4DA4-88FE-FCD609AB1EF0}"/>
    <cellStyle name="Normal 4 3 2 8 2 3" xfId="3391" xr:uid="{D45647F1-8D55-4826-BBBF-A2422A7D6915}"/>
    <cellStyle name="Normal 4 3 2 8 2 4" xfId="5839" xr:uid="{7D12C406-BD5F-4B21-AF1F-3DE8B975BD3E}"/>
    <cellStyle name="Normal 4 3 2 8 3" xfId="1555" xr:uid="{81AB23ED-0390-40C8-B739-0A2DA4D084E8}"/>
    <cellStyle name="Normal 4 3 2 8 3 2" xfId="4003" xr:uid="{18F519B1-816C-4E5B-85ED-CDC49A79E39F}"/>
    <cellStyle name="Normal 4 3 2 8 3 3" xfId="6451" xr:uid="{479C38BB-F8F8-46DB-A585-9BA090210C01}"/>
    <cellStyle name="Normal 4 3 2 8 4" xfId="2779" xr:uid="{BF2A0070-1F3A-4D7D-8F57-5EE1D9FA3842}"/>
    <cellStyle name="Normal 4 3 2 8 5" xfId="5227" xr:uid="{A3F26279-9D72-4FD9-BB05-6F43BE44CB7D}"/>
    <cellStyle name="Normal 4 3 2 9" xfId="637" xr:uid="{9015CB1C-0E4C-4373-A473-AB70E026D8AA}"/>
    <cellStyle name="Normal 4 3 2 9 2" xfId="1861" xr:uid="{3607F104-3056-4226-972C-133FF9008835}"/>
    <cellStyle name="Normal 4 3 2 9 2 2" xfId="4309" xr:uid="{27515EAD-9C05-4C50-A8BC-E78D11A7403D}"/>
    <cellStyle name="Normal 4 3 2 9 2 3" xfId="6757" xr:uid="{E41AA406-DDAE-4C21-A887-9F2B7D808F4F}"/>
    <cellStyle name="Normal 4 3 2 9 3" xfId="3085" xr:uid="{F2F8E03F-0339-42DC-AD5D-50ABCC928587}"/>
    <cellStyle name="Normal 4 3 2 9 4" xfId="5533" xr:uid="{3AF7255C-966A-4E13-B135-142782E23FAD}"/>
    <cellStyle name="Normal 4 3 3" xfId="19" xr:uid="{A6C5839F-C1F7-42B2-8C68-7749970460B9}"/>
    <cellStyle name="Normal 4 3 3 10" xfId="2470" xr:uid="{FD6513DB-E04B-42CF-8D5D-07FD94119606}"/>
    <cellStyle name="Normal 4 3 3 10 2" xfId="7363" xr:uid="{B2113620-7E73-4A23-ACCD-BDF4A10D0C1D}"/>
    <cellStyle name="Normal 4 3 3 11" xfId="4918" xr:uid="{88C72747-07E4-407B-BDC1-3A5E6B0995AB}"/>
    <cellStyle name="Normal 4 3 3 2" xfId="37" xr:uid="{161630D1-91AE-4F0B-A190-A0A396992A00}"/>
    <cellStyle name="Normal 4 3 3 2 2" xfId="74" xr:uid="{7B11BC34-06ED-47B7-9471-9B50821E71DE}"/>
    <cellStyle name="Normal 4 3 3 2 2 2" xfId="155" xr:uid="{88CF33A2-5E16-4C39-ADB2-9584E5DC4951}"/>
    <cellStyle name="Normal 4 3 3 2 2 2 2" xfId="308" xr:uid="{37D2D613-A070-4732-A69E-A7332048232B}"/>
    <cellStyle name="Normal 4 3 3 2 2 2 2 2" xfId="615" xr:uid="{BE240AF9-D9D8-4838-8F0C-9C89635EE736}"/>
    <cellStyle name="Normal 4 3 3 2 2 2 2 2 2" xfId="1228" xr:uid="{A80E15CF-E793-4885-B0B0-E0479CA20C96}"/>
    <cellStyle name="Normal 4 3 3 2 2 2 2 2 2 2" xfId="2452" xr:uid="{017C4A3A-DA05-4A79-A278-AA74A9540552}"/>
    <cellStyle name="Normal 4 3 3 2 2 2 2 2 2 2 2" xfId="4900" xr:uid="{6CFD51AB-B78A-46AC-8308-5B751895222A}"/>
    <cellStyle name="Normal 4 3 3 2 2 2 2 2 2 2 3" xfId="7348" xr:uid="{80786A4D-2177-46BC-BF67-0084A1F5185A}"/>
    <cellStyle name="Normal 4 3 3 2 2 2 2 2 2 3" xfId="3676" xr:uid="{4EC8F3A8-E850-43F6-9898-3B4BBA08614E}"/>
    <cellStyle name="Normal 4 3 3 2 2 2 2 2 2 4" xfId="6124" xr:uid="{73CED982-498A-4224-9C90-121A315DFE9F}"/>
    <cellStyle name="Normal 4 3 3 2 2 2 2 2 3" xfId="1840" xr:uid="{90111B97-433D-4B01-AA35-8878F577A942}"/>
    <cellStyle name="Normal 4 3 3 2 2 2 2 2 3 2" xfId="4288" xr:uid="{D43459E7-8981-4391-8951-38D7F194635F}"/>
    <cellStyle name="Normal 4 3 3 2 2 2 2 2 3 3" xfId="6736" xr:uid="{215BBF5D-02DC-4147-94EC-FC92F7B07A44}"/>
    <cellStyle name="Normal 4 3 3 2 2 2 2 2 4" xfId="3064" xr:uid="{485E1F1D-DE77-4BC9-834A-A4EC247E7727}"/>
    <cellStyle name="Normal 4 3 3 2 2 2 2 2 5" xfId="5512" xr:uid="{D7742485-6C10-4B14-B2AE-2455B306325B}"/>
    <cellStyle name="Normal 4 3 3 2 2 2 2 3" xfId="922" xr:uid="{4F12FF14-490E-413C-B967-071D3BFD60B1}"/>
    <cellStyle name="Normal 4 3 3 2 2 2 2 3 2" xfId="2146" xr:uid="{19CAD3DA-62E0-42D2-AAC4-3FA7F7473723}"/>
    <cellStyle name="Normal 4 3 3 2 2 2 2 3 2 2" xfId="4594" xr:uid="{DB99C1B2-E3C3-4AF9-8B6C-D4E670540629}"/>
    <cellStyle name="Normal 4 3 3 2 2 2 2 3 2 3" xfId="7042" xr:uid="{0193D205-3BAA-4B9D-8E61-EFADD6399BBA}"/>
    <cellStyle name="Normal 4 3 3 2 2 2 2 3 3" xfId="3370" xr:uid="{9C670917-8213-40BC-B95A-B7F6BEA8AF9F}"/>
    <cellStyle name="Normal 4 3 3 2 2 2 2 3 4" xfId="5818" xr:uid="{F6DF545D-8647-47FF-912E-914D6083FFA8}"/>
    <cellStyle name="Normal 4 3 3 2 2 2 2 4" xfId="1534" xr:uid="{4888ECBE-E9FC-41D3-8DE9-DEACAD74F74B}"/>
    <cellStyle name="Normal 4 3 3 2 2 2 2 4 2" xfId="3982" xr:uid="{6D4A87FA-DC2A-4A81-AC1F-17E9EA07EB81}"/>
    <cellStyle name="Normal 4 3 3 2 2 2 2 4 3" xfId="6430" xr:uid="{3A56970B-C33C-41C1-A70F-A4CF27EDF920}"/>
    <cellStyle name="Normal 4 3 3 2 2 2 2 5" xfId="2758" xr:uid="{E27821C7-46F6-4382-8A08-9370B64BCBCE}"/>
    <cellStyle name="Normal 4 3 3 2 2 2 2 6" xfId="5206" xr:uid="{F1BBD257-938D-45F2-8F04-8E8479148A60}"/>
    <cellStyle name="Normal 4 3 3 2 2 2 3" xfId="462" xr:uid="{002E564F-928E-427B-BB03-7CB8CF2B99CC}"/>
    <cellStyle name="Normal 4 3 3 2 2 2 3 2" xfId="1075" xr:uid="{CD9B2970-BBBA-493E-BC38-105E39581CE4}"/>
    <cellStyle name="Normal 4 3 3 2 2 2 3 2 2" xfId="2299" xr:uid="{A868CF50-5437-4C23-A1E1-DCC9A760F9EE}"/>
    <cellStyle name="Normal 4 3 3 2 2 2 3 2 2 2" xfId="4747" xr:uid="{78C953C9-19B0-4F6E-8448-70B198A171AA}"/>
    <cellStyle name="Normal 4 3 3 2 2 2 3 2 2 3" xfId="7195" xr:uid="{9708E1F6-127F-4365-912A-4F0FBCF08E7C}"/>
    <cellStyle name="Normal 4 3 3 2 2 2 3 2 3" xfId="3523" xr:uid="{EEB05F0E-5BF7-4D8A-936C-BBB0E4C858BB}"/>
    <cellStyle name="Normal 4 3 3 2 2 2 3 2 4" xfId="5971" xr:uid="{903801A4-2577-4388-990C-18DFD66F9353}"/>
    <cellStyle name="Normal 4 3 3 2 2 2 3 3" xfId="1687" xr:uid="{79705D8C-E0A4-4FD9-BF8E-4254B5A84A95}"/>
    <cellStyle name="Normal 4 3 3 2 2 2 3 3 2" xfId="4135" xr:uid="{A03C77B3-1E53-453A-8A70-07C6C42533F3}"/>
    <cellStyle name="Normal 4 3 3 2 2 2 3 3 3" xfId="6583" xr:uid="{9186165F-3F95-4F52-8CB6-1E955DD68985}"/>
    <cellStyle name="Normal 4 3 3 2 2 2 3 4" xfId="2911" xr:uid="{87CDE68E-152D-4A10-8E4F-91F0C9F260D3}"/>
    <cellStyle name="Normal 4 3 3 2 2 2 3 5" xfId="5359" xr:uid="{9A7A56D4-C3F8-4426-8557-E8239F8F47BC}"/>
    <cellStyle name="Normal 4 3 3 2 2 2 4" xfId="769" xr:uid="{316C7D6D-A153-48D8-8C4E-59004F03B246}"/>
    <cellStyle name="Normal 4 3 3 2 2 2 4 2" xfId="1993" xr:uid="{270ECC30-1FE6-4AFE-BC26-D0216BE20B57}"/>
    <cellStyle name="Normal 4 3 3 2 2 2 4 2 2" xfId="4441" xr:uid="{268A9A97-B74A-465D-B016-583CBCB8B2BB}"/>
    <cellStyle name="Normal 4 3 3 2 2 2 4 2 3" xfId="6889" xr:uid="{BE28D6F8-E15F-4189-A616-61679625025E}"/>
    <cellStyle name="Normal 4 3 3 2 2 2 4 3" xfId="3217" xr:uid="{526C9040-4F1F-4AA9-8ABC-18FCE81286F9}"/>
    <cellStyle name="Normal 4 3 3 2 2 2 4 4" xfId="5665" xr:uid="{92316F07-1E25-47C5-8CA4-8CBE30F39C2F}"/>
    <cellStyle name="Normal 4 3 3 2 2 2 5" xfId="1381" xr:uid="{973B403F-2847-4869-9CD0-5894C127523A}"/>
    <cellStyle name="Normal 4 3 3 2 2 2 5 2" xfId="3829" xr:uid="{7D5472D3-0913-494F-983B-345168CE8224}"/>
    <cellStyle name="Normal 4 3 3 2 2 2 5 3" xfId="6277" xr:uid="{632D434D-BB2F-4D5A-957D-AF4E6D32E387}"/>
    <cellStyle name="Normal 4 3 3 2 2 2 6" xfId="2605" xr:uid="{C460D3BF-A1C9-44E0-A731-F182313E80AF}"/>
    <cellStyle name="Normal 4 3 3 2 2 2 7" xfId="5053" xr:uid="{B7763BDB-4F05-4E1B-BFA5-CF73FBE994B0}"/>
    <cellStyle name="Normal 4 3 3 2 2 3" xfId="227" xr:uid="{A0FBA1AC-757A-4694-9090-13B5F9A1D793}"/>
    <cellStyle name="Normal 4 3 3 2 2 3 2" xfId="534" xr:uid="{D430CB5A-644C-4C1E-BE2E-4C33744D6A83}"/>
    <cellStyle name="Normal 4 3 3 2 2 3 2 2" xfId="1147" xr:uid="{3704B017-EAB7-43F0-9142-3CDA37212296}"/>
    <cellStyle name="Normal 4 3 3 2 2 3 2 2 2" xfId="2371" xr:uid="{140CF174-1D5B-4F77-BC44-F20E71202BA7}"/>
    <cellStyle name="Normal 4 3 3 2 2 3 2 2 2 2" xfId="4819" xr:uid="{3852AC2F-642E-4031-AB96-A731913DE1B4}"/>
    <cellStyle name="Normal 4 3 3 2 2 3 2 2 2 3" xfId="7267" xr:uid="{E84ECAB2-58FA-4FF7-9D27-91A78A2BCCD8}"/>
    <cellStyle name="Normal 4 3 3 2 2 3 2 2 3" xfId="3595" xr:uid="{B09CD53F-8139-496C-B0B9-B9074161CF21}"/>
    <cellStyle name="Normal 4 3 3 2 2 3 2 2 4" xfId="6043" xr:uid="{913E5ADB-A8C6-4A01-BAC3-7ED013121647}"/>
    <cellStyle name="Normal 4 3 3 2 2 3 2 3" xfId="1759" xr:uid="{55A9676E-B0F7-4CE8-A6E4-82BBB2B98403}"/>
    <cellStyle name="Normal 4 3 3 2 2 3 2 3 2" xfId="4207" xr:uid="{0E3DE5C3-DBC8-4A26-918B-DD097A972742}"/>
    <cellStyle name="Normal 4 3 3 2 2 3 2 3 3" xfId="6655" xr:uid="{DF544F36-15A2-4DF5-A56C-B8EF77AB37DC}"/>
    <cellStyle name="Normal 4 3 3 2 2 3 2 4" xfId="2983" xr:uid="{E33A171F-5FA1-48C1-B9E5-34A0EA2D0158}"/>
    <cellStyle name="Normal 4 3 3 2 2 3 2 5" xfId="5431" xr:uid="{3BF37CF4-D2D1-44D5-A499-804A411075F5}"/>
    <cellStyle name="Normal 4 3 3 2 2 3 3" xfId="841" xr:uid="{A2067B09-B3F8-4515-A7B0-8AED3C840A8D}"/>
    <cellStyle name="Normal 4 3 3 2 2 3 3 2" xfId="2065" xr:uid="{3FC11FB5-30B6-4325-A082-F7B66CAC2ED3}"/>
    <cellStyle name="Normal 4 3 3 2 2 3 3 2 2" xfId="4513" xr:uid="{0447A069-1B2F-45C3-A506-3EBD2E07075A}"/>
    <cellStyle name="Normal 4 3 3 2 2 3 3 2 3" xfId="6961" xr:uid="{CBE608DA-44F0-4D13-9E16-20FBC995BC42}"/>
    <cellStyle name="Normal 4 3 3 2 2 3 3 3" xfId="3289" xr:uid="{5AE051BA-0252-49B8-AF86-EAFF4D86F43A}"/>
    <cellStyle name="Normal 4 3 3 2 2 3 3 4" xfId="5737" xr:uid="{7F8D670E-9677-4868-8E8E-3635AD404699}"/>
    <cellStyle name="Normal 4 3 3 2 2 3 4" xfId="1453" xr:uid="{3F331E12-0ECA-48AA-B452-C7B9398FC0B5}"/>
    <cellStyle name="Normal 4 3 3 2 2 3 4 2" xfId="3901" xr:uid="{82E98256-00C6-4124-8C70-B1942DBAB893}"/>
    <cellStyle name="Normal 4 3 3 2 2 3 4 3" xfId="6349" xr:uid="{5AFB5DEC-D328-4F29-BE7F-D87B516891E7}"/>
    <cellStyle name="Normal 4 3 3 2 2 3 5" xfId="2677" xr:uid="{044CFF96-8C13-4EB4-A107-85210D7CAD89}"/>
    <cellStyle name="Normal 4 3 3 2 2 3 6" xfId="5125" xr:uid="{4343E56D-4B97-4A6D-B0C1-E7B430C5AFA7}"/>
    <cellStyle name="Normal 4 3 3 2 2 4" xfId="381" xr:uid="{6B10860C-AAA5-4C31-901A-2C5F01FB4E12}"/>
    <cellStyle name="Normal 4 3 3 2 2 4 2" xfId="994" xr:uid="{28743622-9A3B-4997-BF89-C324D7663A0B}"/>
    <cellStyle name="Normal 4 3 3 2 2 4 2 2" xfId="2218" xr:uid="{26756FDF-9B50-4462-8BF0-B90EC863441A}"/>
    <cellStyle name="Normal 4 3 3 2 2 4 2 2 2" xfId="4666" xr:uid="{6C3CA703-FB4A-439E-A731-FAA457C7C539}"/>
    <cellStyle name="Normal 4 3 3 2 2 4 2 2 3" xfId="7114" xr:uid="{D2CF90E7-7692-4AEE-BA75-72EFD8CB970D}"/>
    <cellStyle name="Normal 4 3 3 2 2 4 2 3" xfId="3442" xr:uid="{50B73F05-D313-4349-8B5C-A39D5CB5DDE0}"/>
    <cellStyle name="Normal 4 3 3 2 2 4 2 4" xfId="5890" xr:uid="{C5B6AC2C-ED5B-4766-9A21-3A8DC8F75435}"/>
    <cellStyle name="Normal 4 3 3 2 2 4 3" xfId="1606" xr:uid="{F0B60AB8-F778-4C61-B410-3335E5979330}"/>
    <cellStyle name="Normal 4 3 3 2 2 4 3 2" xfId="4054" xr:uid="{14082F8C-B012-4D5B-B3F8-1F5285E46B5E}"/>
    <cellStyle name="Normal 4 3 3 2 2 4 3 3" xfId="6502" xr:uid="{A0E28924-D05B-4083-860A-BDED1CA9BDB4}"/>
    <cellStyle name="Normal 4 3 3 2 2 4 4" xfId="2830" xr:uid="{1ADB4B4F-17B4-4E58-B59D-5032294D2149}"/>
    <cellStyle name="Normal 4 3 3 2 2 4 5" xfId="5278" xr:uid="{86003CEE-44DD-4B11-83E6-CFFB3DEC0438}"/>
    <cellStyle name="Normal 4 3 3 2 2 5" xfId="688" xr:uid="{ECCB8776-BF16-4D50-AA1E-C2C138D6F4E7}"/>
    <cellStyle name="Normal 4 3 3 2 2 5 2" xfId="1912" xr:uid="{347C1887-FD33-4B6A-B5F5-6707DCCDBBA7}"/>
    <cellStyle name="Normal 4 3 3 2 2 5 2 2" xfId="4360" xr:uid="{D0F52773-8AAB-47AF-A80C-0D7E3EA10219}"/>
    <cellStyle name="Normal 4 3 3 2 2 5 2 3" xfId="6808" xr:uid="{7BF200C3-4861-4742-BF2B-02FDD5A49A94}"/>
    <cellStyle name="Normal 4 3 3 2 2 5 3" xfId="3136" xr:uid="{1D98F77D-08DA-4FE2-950A-D27E4903B2C5}"/>
    <cellStyle name="Normal 4 3 3 2 2 5 4" xfId="5584" xr:uid="{BFEA2304-CCF2-40E8-B6FC-04A92CE80D6C}"/>
    <cellStyle name="Normal 4 3 3 2 2 6" xfId="1300" xr:uid="{45B93174-0501-421B-800B-CA17AFC8D6BC}"/>
    <cellStyle name="Normal 4 3 3 2 2 6 2" xfId="3748" xr:uid="{C9E0EB48-5C3D-49F5-B73B-D07A27757F62}"/>
    <cellStyle name="Normal 4 3 3 2 2 6 3" xfId="6196" xr:uid="{642B55C0-24FF-4CF9-BDD3-3DF50C91F33B}"/>
    <cellStyle name="Normal 4 3 3 2 2 7" xfId="2524" xr:uid="{A1474634-81C1-4D9A-AA97-461CC6C6D70E}"/>
    <cellStyle name="Normal 4 3 3 2 2 8" xfId="4972" xr:uid="{C0310FE1-6F8C-4007-BC3B-CAA6CFCB2ABC}"/>
    <cellStyle name="Normal 4 3 3 2 3" xfId="119" xr:uid="{C1DCF105-E04B-4233-9B0C-997029DA3655}"/>
    <cellStyle name="Normal 4 3 3 2 3 2" xfId="272" xr:uid="{366180D8-315C-4DFA-BCC8-B08DAFAEAC7C}"/>
    <cellStyle name="Normal 4 3 3 2 3 2 2" xfId="579" xr:uid="{EAEB8CFA-5808-45F3-BA53-55A640FDEF3E}"/>
    <cellStyle name="Normal 4 3 3 2 3 2 2 2" xfId="1192" xr:uid="{25654A6F-79D4-4A87-B627-7BBC17493E1C}"/>
    <cellStyle name="Normal 4 3 3 2 3 2 2 2 2" xfId="2416" xr:uid="{17CC9204-7863-4072-A6FE-22A99429BBBC}"/>
    <cellStyle name="Normal 4 3 3 2 3 2 2 2 2 2" xfId="4864" xr:uid="{8BE94531-9A70-4DBD-92FF-2FF843E24EB4}"/>
    <cellStyle name="Normal 4 3 3 2 3 2 2 2 2 3" xfId="7312" xr:uid="{5977184C-CADF-4E49-A7F9-AC4A0E59217F}"/>
    <cellStyle name="Normal 4 3 3 2 3 2 2 2 3" xfId="3640" xr:uid="{5161EFCB-EAC0-4A82-9252-E6ED84CF12F5}"/>
    <cellStyle name="Normal 4 3 3 2 3 2 2 2 4" xfId="6088" xr:uid="{D47B3964-629F-4A1F-86C5-6B211B04148F}"/>
    <cellStyle name="Normal 4 3 3 2 3 2 2 3" xfId="1804" xr:uid="{862AEAA3-1EA6-47C9-8B37-91C88820DD25}"/>
    <cellStyle name="Normal 4 3 3 2 3 2 2 3 2" xfId="4252" xr:uid="{68D700E3-6C6A-4D93-A3B8-26DFF3B8C0E8}"/>
    <cellStyle name="Normal 4 3 3 2 3 2 2 3 3" xfId="6700" xr:uid="{98082C3D-1334-4F21-B41F-FBD52B55B774}"/>
    <cellStyle name="Normal 4 3 3 2 3 2 2 4" xfId="3028" xr:uid="{272919BD-1C71-4F05-B7AA-CD79EFD0A4A0}"/>
    <cellStyle name="Normal 4 3 3 2 3 2 2 5" xfId="5476" xr:uid="{374EA57A-F165-47F6-964E-7E5607B59724}"/>
    <cellStyle name="Normal 4 3 3 2 3 2 3" xfId="886" xr:uid="{E816CEA1-A75C-40A3-8D73-594D73AE3A5A}"/>
    <cellStyle name="Normal 4 3 3 2 3 2 3 2" xfId="2110" xr:uid="{E6DFDA7A-13F0-4BB3-8D28-1470383CBAAB}"/>
    <cellStyle name="Normal 4 3 3 2 3 2 3 2 2" xfId="4558" xr:uid="{EE397E7F-C01E-45F1-A98F-64518033E8AC}"/>
    <cellStyle name="Normal 4 3 3 2 3 2 3 2 3" xfId="7006" xr:uid="{3A69BC45-9A95-4BE5-A8EC-8B485E7C367A}"/>
    <cellStyle name="Normal 4 3 3 2 3 2 3 3" xfId="3334" xr:uid="{5F20F3B0-B723-430A-80EE-5CC8E2C6A174}"/>
    <cellStyle name="Normal 4 3 3 2 3 2 3 4" xfId="5782" xr:uid="{50133513-6C2F-4E53-97BF-DF1DB698BA23}"/>
    <cellStyle name="Normal 4 3 3 2 3 2 4" xfId="1498" xr:uid="{6608CF8B-F23A-4A7D-9B9B-CCE8A0275064}"/>
    <cellStyle name="Normal 4 3 3 2 3 2 4 2" xfId="3946" xr:uid="{E53FF0AA-0081-420F-AE05-38ED47DCFB9F}"/>
    <cellStyle name="Normal 4 3 3 2 3 2 4 3" xfId="6394" xr:uid="{58413EF6-DB55-4B93-AD0F-57C8956CC283}"/>
    <cellStyle name="Normal 4 3 3 2 3 2 5" xfId="2722" xr:uid="{BF1C2D0A-D3DC-474F-86BE-EA0AC73854DD}"/>
    <cellStyle name="Normal 4 3 3 2 3 2 6" xfId="5170" xr:uid="{460EA542-2892-4255-A0F4-318CFEFC1620}"/>
    <cellStyle name="Normal 4 3 3 2 3 3" xfId="426" xr:uid="{840C4DAE-2080-4838-ABB8-CCB5910E0337}"/>
    <cellStyle name="Normal 4 3 3 2 3 3 2" xfId="1039" xr:uid="{55469AAE-B6A0-40B1-9751-5F9A9B3EB76B}"/>
    <cellStyle name="Normal 4 3 3 2 3 3 2 2" xfId="2263" xr:uid="{54FC3548-9D8C-46BA-A7B1-4C8177D1B9B4}"/>
    <cellStyle name="Normal 4 3 3 2 3 3 2 2 2" xfId="4711" xr:uid="{891122B2-F3B7-48CD-8ADC-68058633ECB2}"/>
    <cellStyle name="Normal 4 3 3 2 3 3 2 2 3" xfId="7159" xr:uid="{202568D6-7264-4710-BCF5-3B1862596B48}"/>
    <cellStyle name="Normal 4 3 3 2 3 3 2 3" xfId="3487" xr:uid="{73777AC4-F843-45F8-AA7B-9A8608DCAFA2}"/>
    <cellStyle name="Normal 4 3 3 2 3 3 2 4" xfId="5935" xr:uid="{6AED1405-7E75-4771-AE30-183495F4D765}"/>
    <cellStyle name="Normal 4 3 3 2 3 3 3" xfId="1651" xr:uid="{B4B6E67C-9591-4DFA-BB42-A386184BCAA0}"/>
    <cellStyle name="Normal 4 3 3 2 3 3 3 2" xfId="4099" xr:uid="{AA0D99DD-E43F-4D42-BC08-7BD32B0045B4}"/>
    <cellStyle name="Normal 4 3 3 2 3 3 3 3" xfId="6547" xr:uid="{35212844-C700-4CCD-8CC3-EA83CF5D300C}"/>
    <cellStyle name="Normal 4 3 3 2 3 3 4" xfId="2875" xr:uid="{9A510981-5EFD-45F9-91F2-D8BA3461035A}"/>
    <cellStyle name="Normal 4 3 3 2 3 3 5" xfId="5323" xr:uid="{C1B82C07-C88A-4C99-95F0-F7D43CFF44AE}"/>
    <cellStyle name="Normal 4 3 3 2 3 4" xfId="733" xr:uid="{86973ABF-6F0D-456F-B014-76938E0478F9}"/>
    <cellStyle name="Normal 4 3 3 2 3 4 2" xfId="1957" xr:uid="{95FB241E-8E26-4741-8E08-02CB3015B676}"/>
    <cellStyle name="Normal 4 3 3 2 3 4 2 2" xfId="4405" xr:uid="{B83DAC44-E8D1-49A0-BDEE-340B184D0BD9}"/>
    <cellStyle name="Normal 4 3 3 2 3 4 2 3" xfId="6853" xr:uid="{7E4FDBE9-E5FE-4D88-9F8D-9831C2CA54F9}"/>
    <cellStyle name="Normal 4 3 3 2 3 4 3" xfId="3181" xr:uid="{400094F9-1643-4BA1-B084-79E16B50BCC5}"/>
    <cellStyle name="Normal 4 3 3 2 3 4 4" xfId="5629" xr:uid="{BD48950A-9193-4B42-9A7C-D476BC824E36}"/>
    <cellStyle name="Normal 4 3 3 2 3 5" xfId="1345" xr:uid="{CF14D0E3-3607-44AA-95A5-3754B55048F3}"/>
    <cellStyle name="Normal 4 3 3 2 3 5 2" xfId="3793" xr:uid="{0954C731-8D4C-427E-9DE8-23D191143FAB}"/>
    <cellStyle name="Normal 4 3 3 2 3 5 3" xfId="6241" xr:uid="{C89D8DEC-8CC4-41B1-9EFE-4987E360C08B}"/>
    <cellStyle name="Normal 4 3 3 2 3 6" xfId="2569" xr:uid="{914A0E91-03A3-4693-BAAE-40D76D8BFDAC}"/>
    <cellStyle name="Normal 4 3 3 2 3 7" xfId="5017" xr:uid="{BBA1B890-2833-492A-BCEB-F08E57517266}"/>
    <cellStyle name="Normal 4 3 3 2 4" xfId="191" xr:uid="{9EEB5AA7-1B91-44FB-8678-61A7056D64F7}"/>
    <cellStyle name="Normal 4 3 3 2 4 2" xfId="498" xr:uid="{FB719DA3-1052-4A93-81EE-6DD53C1413DF}"/>
    <cellStyle name="Normal 4 3 3 2 4 2 2" xfId="1111" xr:uid="{54D6A601-E0B1-47EE-B936-6A88038DC3C3}"/>
    <cellStyle name="Normal 4 3 3 2 4 2 2 2" xfId="2335" xr:uid="{B479746F-5964-4C15-A4AE-D49EA0FB11BD}"/>
    <cellStyle name="Normal 4 3 3 2 4 2 2 2 2" xfId="4783" xr:uid="{0F2933E8-420B-4F98-ABF5-B3F08C326B30}"/>
    <cellStyle name="Normal 4 3 3 2 4 2 2 2 3" xfId="7231" xr:uid="{9376C32A-A5E0-470B-A257-32CBF87ADCB5}"/>
    <cellStyle name="Normal 4 3 3 2 4 2 2 3" xfId="3559" xr:uid="{8C43E091-56F8-43D5-9865-E0E1F3673833}"/>
    <cellStyle name="Normal 4 3 3 2 4 2 2 4" xfId="6007" xr:uid="{B8F41FDB-5C94-4CB7-8C05-9C3F8F439BEF}"/>
    <cellStyle name="Normal 4 3 3 2 4 2 3" xfId="1723" xr:uid="{B3FA454E-2DE0-4CFB-AAFA-728C4AC49683}"/>
    <cellStyle name="Normal 4 3 3 2 4 2 3 2" xfId="4171" xr:uid="{435C2ADE-93A0-418F-B35D-764F6BA959F0}"/>
    <cellStyle name="Normal 4 3 3 2 4 2 3 3" xfId="6619" xr:uid="{762F57DD-E0A1-43C4-8A5E-79AE0286AF73}"/>
    <cellStyle name="Normal 4 3 3 2 4 2 4" xfId="2947" xr:uid="{0C7897C8-62A6-4CB0-B0FA-E2B84C04FB94}"/>
    <cellStyle name="Normal 4 3 3 2 4 2 5" xfId="5395" xr:uid="{1A8EF2B0-2DB8-48E7-B6DC-6D6549BA6951}"/>
    <cellStyle name="Normal 4 3 3 2 4 3" xfId="805" xr:uid="{FA022743-F7C9-47CF-90F1-153DE2299EF7}"/>
    <cellStyle name="Normal 4 3 3 2 4 3 2" xfId="2029" xr:uid="{08BB4262-4C1B-4A45-8B49-DBF0EC55FA2C}"/>
    <cellStyle name="Normal 4 3 3 2 4 3 2 2" xfId="4477" xr:uid="{A674B79D-B786-46FB-908F-591F2788D6BF}"/>
    <cellStyle name="Normal 4 3 3 2 4 3 2 3" xfId="6925" xr:uid="{35E9C19E-7D40-4731-96AF-86DA6F7027AD}"/>
    <cellStyle name="Normal 4 3 3 2 4 3 3" xfId="3253" xr:uid="{0D06B193-7BA4-4874-B33F-EFC6719AB11C}"/>
    <cellStyle name="Normal 4 3 3 2 4 3 4" xfId="5701" xr:uid="{A03DAA65-A81F-40FF-8A6C-DEC36E0D2A2C}"/>
    <cellStyle name="Normal 4 3 3 2 4 4" xfId="1417" xr:uid="{5032B663-DA38-43E4-9CD3-A09100B826A3}"/>
    <cellStyle name="Normal 4 3 3 2 4 4 2" xfId="3865" xr:uid="{FB3DDDC2-66A3-43CE-A8D8-5237B0D97320}"/>
    <cellStyle name="Normal 4 3 3 2 4 4 3" xfId="6313" xr:uid="{9124103F-0929-49CC-9B7B-99AD9C54891C}"/>
    <cellStyle name="Normal 4 3 3 2 4 5" xfId="2641" xr:uid="{C74BD924-81A9-4683-86C9-C6B560889D7F}"/>
    <cellStyle name="Normal 4 3 3 2 4 6" xfId="5089" xr:uid="{F5CC4DCC-1ADE-491F-A8B2-1604AC21D8F9}"/>
    <cellStyle name="Normal 4 3 3 2 5" xfId="345" xr:uid="{D5D287CF-007F-4C8B-83F7-B979685DB3A6}"/>
    <cellStyle name="Normal 4 3 3 2 5 2" xfId="958" xr:uid="{C9A84CFC-20D8-4717-9123-26806759A5F5}"/>
    <cellStyle name="Normal 4 3 3 2 5 2 2" xfId="2182" xr:uid="{414FAA43-74AC-4DF8-8252-6ED7CB4BEA87}"/>
    <cellStyle name="Normal 4 3 3 2 5 2 2 2" xfId="4630" xr:uid="{84452AD2-F02F-48C6-9CF3-1A1471A764AF}"/>
    <cellStyle name="Normal 4 3 3 2 5 2 2 3" xfId="7078" xr:uid="{66A62208-3F87-42AA-9DED-3864F019A6E6}"/>
    <cellStyle name="Normal 4 3 3 2 5 2 3" xfId="3406" xr:uid="{3925989C-CCF3-475E-ABF1-EB66BF5F3C51}"/>
    <cellStyle name="Normal 4 3 3 2 5 2 4" xfId="5854" xr:uid="{C29AB7D7-4757-43F9-86DD-A0479218A3C0}"/>
    <cellStyle name="Normal 4 3 3 2 5 3" xfId="1570" xr:uid="{D44A2B98-D762-426C-B411-7D8C82AEEEC1}"/>
    <cellStyle name="Normal 4 3 3 2 5 3 2" xfId="4018" xr:uid="{85EC57D9-3017-4627-A74F-15D498B9B2DE}"/>
    <cellStyle name="Normal 4 3 3 2 5 3 3" xfId="6466" xr:uid="{08EEF488-E9AC-4107-A368-521E74F03376}"/>
    <cellStyle name="Normal 4 3 3 2 5 4" xfId="2794" xr:uid="{C2D252F8-6A81-4EB6-9F3D-E211014389DD}"/>
    <cellStyle name="Normal 4 3 3 2 5 5" xfId="5242" xr:uid="{E411BB49-B955-460A-B485-FA26FD357E0D}"/>
    <cellStyle name="Normal 4 3 3 2 6" xfId="652" xr:uid="{17A393D0-44DD-45F7-859D-9204D1A3829D}"/>
    <cellStyle name="Normal 4 3 3 2 6 2" xfId="1876" xr:uid="{DDA19328-2A33-48A2-B7F3-38EF81596D58}"/>
    <cellStyle name="Normal 4 3 3 2 6 2 2" xfId="4324" xr:uid="{B219E95F-0001-47EB-8DCA-A19DBEEA5758}"/>
    <cellStyle name="Normal 4 3 3 2 6 2 3" xfId="6772" xr:uid="{E885CC7F-A942-4CFA-85E1-59954B6123BC}"/>
    <cellStyle name="Normal 4 3 3 2 6 3" xfId="3100" xr:uid="{6F5A2AB9-A40A-45FB-B3DE-832D0F2FA413}"/>
    <cellStyle name="Normal 4 3 3 2 6 4" xfId="5548" xr:uid="{AC065568-86E1-4A9B-9CC0-4C11CBEE6E0A}"/>
    <cellStyle name="Normal 4 3 3 2 7" xfId="1264" xr:uid="{AD8E2D88-5654-4DBD-A968-3438D149203C}"/>
    <cellStyle name="Normal 4 3 3 2 7 2" xfId="3712" xr:uid="{F5A5925C-8412-4D4B-A6B5-5D42F6371309}"/>
    <cellStyle name="Normal 4 3 3 2 7 3" xfId="6160" xr:uid="{F38C1F28-F7B8-4876-AC8F-1DEA6F15E110}"/>
    <cellStyle name="Normal 4 3 3 2 8" xfId="2488" xr:uid="{E4B41121-01B6-484A-B074-BEF470DA3CD6}"/>
    <cellStyle name="Normal 4 3 3 2 9" xfId="4936" xr:uid="{5F1D0A7C-86C8-45E6-9789-455D2D91C719}"/>
    <cellStyle name="Normal 4 3 3 3" xfId="53" xr:uid="{B3FFEBCC-3B92-46EA-AD9E-2A3878493D1C}"/>
    <cellStyle name="Normal 4 3 3 3 2" xfId="134" xr:uid="{3A35E826-7566-4124-908B-F84CA0B6EDC9}"/>
    <cellStyle name="Normal 4 3 3 3 2 2" xfId="287" xr:uid="{BD9E0C31-FC1D-4CF5-ADE9-54AAC1113260}"/>
    <cellStyle name="Normal 4 3 3 3 2 2 2" xfId="594" xr:uid="{620689C5-0854-4120-A7AF-098CC0354A98}"/>
    <cellStyle name="Normal 4 3 3 3 2 2 2 2" xfId="1207" xr:uid="{87E926F1-A505-4A5F-B867-0BC687A9812F}"/>
    <cellStyle name="Normal 4 3 3 3 2 2 2 2 2" xfId="2431" xr:uid="{900388E4-A465-485E-83CE-1759BFAC1035}"/>
    <cellStyle name="Normal 4 3 3 3 2 2 2 2 2 2" xfId="4879" xr:uid="{64A06273-74A5-42E4-AFC2-25E5E9EAE1B4}"/>
    <cellStyle name="Normal 4 3 3 3 2 2 2 2 2 3" xfId="7327" xr:uid="{47FF17CB-12F1-41BE-A8C9-728CB805E769}"/>
    <cellStyle name="Normal 4 3 3 3 2 2 2 2 3" xfId="3655" xr:uid="{93208C4F-7BF3-4FA8-84A1-1761D8585FE3}"/>
    <cellStyle name="Normal 4 3 3 3 2 2 2 2 4" xfId="6103" xr:uid="{F06B773C-55E9-41CE-BEB4-22155FC1D8F5}"/>
    <cellStyle name="Normal 4 3 3 3 2 2 2 3" xfId="1819" xr:uid="{DE1EFC81-77DE-43A8-82C1-A8F7B9CB87D5}"/>
    <cellStyle name="Normal 4 3 3 3 2 2 2 3 2" xfId="4267" xr:uid="{6DA70512-43AA-47CA-8E32-61A4441C402A}"/>
    <cellStyle name="Normal 4 3 3 3 2 2 2 3 3" xfId="6715" xr:uid="{05F58342-F20F-4680-AC7C-425B6D253126}"/>
    <cellStyle name="Normal 4 3 3 3 2 2 2 4" xfId="3043" xr:uid="{223651B1-FAE5-46BE-94D0-4B3330DCEB70}"/>
    <cellStyle name="Normal 4 3 3 3 2 2 2 5" xfId="5491" xr:uid="{4CC538EB-2FE7-44AB-AB09-AAC846945E2D}"/>
    <cellStyle name="Normal 4 3 3 3 2 2 3" xfId="901" xr:uid="{7EF69E74-3846-46CE-A7B2-AD5B6A2D4578}"/>
    <cellStyle name="Normal 4 3 3 3 2 2 3 2" xfId="2125" xr:uid="{64C7751D-63C4-4C6C-9EAF-39B0619BB4F3}"/>
    <cellStyle name="Normal 4 3 3 3 2 2 3 2 2" xfId="4573" xr:uid="{0F4D68BE-0305-41A8-8D5F-FB25B0B9E2A5}"/>
    <cellStyle name="Normal 4 3 3 3 2 2 3 2 3" xfId="7021" xr:uid="{322FCA17-79B7-43EC-B60D-60D567C7CC24}"/>
    <cellStyle name="Normal 4 3 3 3 2 2 3 3" xfId="3349" xr:uid="{30686BF6-EB6E-433A-A272-43241BA75BA8}"/>
    <cellStyle name="Normal 4 3 3 3 2 2 3 4" xfId="5797" xr:uid="{FE356530-EDD9-4D69-A1FF-EBAE25FA88B4}"/>
    <cellStyle name="Normal 4 3 3 3 2 2 4" xfId="1513" xr:uid="{85234D3A-FE90-4848-86BF-F5F6CF90646A}"/>
    <cellStyle name="Normal 4 3 3 3 2 2 4 2" xfId="3961" xr:uid="{80AE92F0-47AF-4E89-93A2-E8AE09D5488B}"/>
    <cellStyle name="Normal 4 3 3 3 2 2 4 3" xfId="6409" xr:uid="{0095CA64-BE78-4175-A2BC-35FB6FF2AAFD}"/>
    <cellStyle name="Normal 4 3 3 3 2 2 5" xfId="2737" xr:uid="{0120094F-8A20-4DE3-B530-8E5C25CA3C34}"/>
    <cellStyle name="Normal 4 3 3 3 2 2 6" xfId="5185" xr:uid="{B172F981-7FD8-4FA6-96BB-938703C62008}"/>
    <cellStyle name="Normal 4 3 3 3 2 3" xfId="441" xr:uid="{41CB17F4-2452-4538-8E14-31863FF0064D}"/>
    <cellStyle name="Normal 4 3 3 3 2 3 2" xfId="1054" xr:uid="{16F216B0-6D1A-4BC8-9499-2C0C9CC4AFBA}"/>
    <cellStyle name="Normal 4 3 3 3 2 3 2 2" xfId="2278" xr:uid="{DC92888D-7EB0-425C-846C-F642C65F3604}"/>
    <cellStyle name="Normal 4 3 3 3 2 3 2 2 2" xfId="4726" xr:uid="{A5EDDD34-A379-444C-A962-018F23195687}"/>
    <cellStyle name="Normal 4 3 3 3 2 3 2 2 3" xfId="7174" xr:uid="{C83EF26F-62B8-4B41-AB0F-42692480D6F3}"/>
    <cellStyle name="Normal 4 3 3 3 2 3 2 3" xfId="3502" xr:uid="{DA125981-E7F0-4208-987E-3548E226192B}"/>
    <cellStyle name="Normal 4 3 3 3 2 3 2 4" xfId="5950" xr:uid="{68191763-639E-42A8-B2C1-D25DAF5BC8EB}"/>
    <cellStyle name="Normal 4 3 3 3 2 3 3" xfId="1666" xr:uid="{02206BBB-036A-448A-8715-32133D09813E}"/>
    <cellStyle name="Normal 4 3 3 3 2 3 3 2" xfId="4114" xr:uid="{95609DC1-5CD2-40C5-B94A-0C3CB99C5331}"/>
    <cellStyle name="Normal 4 3 3 3 2 3 3 3" xfId="6562" xr:uid="{4C46313B-4718-40DC-ADD0-EF099225A897}"/>
    <cellStyle name="Normal 4 3 3 3 2 3 4" xfId="2890" xr:uid="{4F55697E-016C-4D76-BDFE-ED5FB303B3BD}"/>
    <cellStyle name="Normal 4 3 3 3 2 3 5" xfId="5338" xr:uid="{A0403551-39C5-496F-BF84-C755A2A3F55C}"/>
    <cellStyle name="Normal 4 3 3 3 2 4" xfId="748" xr:uid="{10ACFB4B-E453-46C1-9C44-C665D43581E8}"/>
    <cellStyle name="Normal 4 3 3 3 2 4 2" xfId="1972" xr:uid="{2AAF2780-E6F6-43B5-A8B0-BF416DEECC0A}"/>
    <cellStyle name="Normal 4 3 3 3 2 4 2 2" xfId="4420" xr:uid="{91FB60D4-38A7-411A-884D-50F63D89A9C7}"/>
    <cellStyle name="Normal 4 3 3 3 2 4 2 3" xfId="6868" xr:uid="{54185E9E-E610-4CE3-8370-1DB2B4EBB45B}"/>
    <cellStyle name="Normal 4 3 3 3 2 4 3" xfId="3196" xr:uid="{55A0C6E5-AC05-4A43-9BDF-B3B96954CBB9}"/>
    <cellStyle name="Normal 4 3 3 3 2 4 4" xfId="5644" xr:uid="{1A3E7EDC-E738-4BE9-8EE9-8E51F1B4AEE7}"/>
    <cellStyle name="Normal 4 3 3 3 2 5" xfId="1360" xr:uid="{BA8BA343-34C2-413E-B2C5-7685960E25E9}"/>
    <cellStyle name="Normal 4 3 3 3 2 5 2" xfId="3808" xr:uid="{B9B25112-C9C5-48CB-98DB-11BF6C228581}"/>
    <cellStyle name="Normal 4 3 3 3 2 5 3" xfId="6256" xr:uid="{F6FB214F-B19B-4EBD-997B-3AFC85E6364B}"/>
    <cellStyle name="Normal 4 3 3 3 2 6" xfId="2584" xr:uid="{B92E5F24-370C-498D-B48B-E2BF33AFA93F}"/>
    <cellStyle name="Normal 4 3 3 3 2 7" xfId="5032" xr:uid="{9D063A6E-D295-4F12-B6EE-305E9EBB9849}"/>
    <cellStyle name="Normal 4 3 3 3 3" xfId="206" xr:uid="{6A2EF2AE-B2A0-4B9E-92D2-A04D38BC00E4}"/>
    <cellStyle name="Normal 4 3 3 3 3 2" xfId="513" xr:uid="{FBDBDA14-E005-49EF-ABF9-9037A3A06F32}"/>
    <cellStyle name="Normal 4 3 3 3 3 2 2" xfId="1126" xr:uid="{7103A0FC-2E6C-4058-A050-0985F69FAAB8}"/>
    <cellStyle name="Normal 4 3 3 3 3 2 2 2" xfId="2350" xr:uid="{E48AEAE8-6B85-4DB3-B6A2-2923C7B65F47}"/>
    <cellStyle name="Normal 4 3 3 3 3 2 2 2 2" xfId="4798" xr:uid="{A58A8E8E-DB0C-48F8-9CC5-4E8A2F1BF246}"/>
    <cellStyle name="Normal 4 3 3 3 3 2 2 2 3" xfId="7246" xr:uid="{AD2400B5-98D9-4D3C-A20C-E27DE15E32FB}"/>
    <cellStyle name="Normal 4 3 3 3 3 2 2 3" xfId="3574" xr:uid="{268EBC8A-70B7-4192-820E-08518332D75B}"/>
    <cellStyle name="Normal 4 3 3 3 3 2 2 4" xfId="6022" xr:uid="{10E1756D-A049-43B1-B553-D7AA412BCF98}"/>
    <cellStyle name="Normal 4 3 3 3 3 2 3" xfId="1738" xr:uid="{ED0786D1-9082-4A3D-AE1A-FA2EFD0069FB}"/>
    <cellStyle name="Normal 4 3 3 3 3 2 3 2" xfId="4186" xr:uid="{67E9731D-A74B-4BE9-B625-4EA95F65D42C}"/>
    <cellStyle name="Normal 4 3 3 3 3 2 3 3" xfId="6634" xr:uid="{0B43B1A3-3DE6-466D-83C6-1DCE554B51B6}"/>
    <cellStyle name="Normal 4 3 3 3 3 2 4" xfId="2962" xr:uid="{EE7C4F6B-5072-4AD9-8D26-E0545EAF9F99}"/>
    <cellStyle name="Normal 4 3 3 3 3 2 5" xfId="5410" xr:uid="{5C94CA33-D42D-4FF1-9D33-E7B53ABD9AD5}"/>
    <cellStyle name="Normal 4 3 3 3 3 3" xfId="820" xr:uid="{816C4AB9-B7FE-4161-94C3-C57CB1BC121E}"/>
    <cellStyle name="Normal 4 3 3 3 3 3 2" xfId="2044" xr:uid="{1155095B-CD7B-4798-B02B-2141600B225D}"/>
    <cellStyle name="Normal 4 3 3 3 3 3 2 2" xfId="4492" xr:uid="{12C0C814-220F-4A1D-BF45-1009CAD68345}"/>
    <cellStyle name="Normal 4 3 3 3 3 3 2 3" xfId="6940" xr:uid="{91A2FE85-4D6C-4AC2-9758-CD9EF7FDF53C}"/>
    <cellStyle name="Normal 4 3 3 3 3 3 3" xfId="3268" xr:uid="{0E7695D5-4AC4-46BD-A18A-B4A2CA80241B}"/>
    <cellStyle name="Normal 4 3 3 3 3 3 4" xfId="5716" xr:uid="{ADC277C9-E77C-4493-A912-800D78A7B497}"/>
    <cellStyle name="Normal 4 3 3 3 3 4" xfId="1432" xr:uid="{7610AAC5-5289-4230-B8A2-01EAE4379B82}"/>
    <cellStyle name="Normal 4 3 3 3 3 4 2" xfId="3880" xr:uid="{0D4A126F-4FC8-4388-A097-6E0ABFF4DBF2}"/>
    <cellStyle name="Normal 4 3 3 3 3 4 3" xfId="6328" xr:uid="{DAB40559-2D60-4666-8053-525F189F885A}"/>
    <cellStyle name="Normal 4 3 3 3 3 5" xfId="2656" xr:uid="{1BE36CF8-5B22-4D47-B747-53D85E60A36A}"/>
    <cellStyle name="Normal 4 3 3 3 3 6" xfId="5104" xr:uid="{2CAB9976-4AD3-446C-8A05-898A0D878A45}"/>
    <cellStyle name="Normal 4 3 3 3 4" xfId="360" xr:uid="{6E9B4862-0BE2-4BFC-AF05-7515A90B37F9}"/>
    <cellStyle name="Normal 4 3 3 3 4 2" xfId="973" xr:uid="{171188F5-9F45-4C75-A575-3EBE642E732F}"/>
    <cellStyle name="Normal 4 3 3 3 4 2 2" xfId="2197" xr:uid="{E89EE001-5EEB-420B-AB4C-DF8995922E56}"/>
    <cellStyle name="Normal 4 3 3 3 4 2 2 2" xfId="4645" xr:uid="{109234FE-DCD5-42DB-BB19-79848F47AEA6}"/>
    <cellStyle name="Normal 4 3 3 3 4 2 2 3" xfId="7093" xr:uid="{E4BC825D-08A7-4877-A104-B903D549C044}"/>
    <cellStyle name="Normal 4 3 3 3 4 2 3" xfId="3421" xr:uid="{8BBBF426-D8A0-455C-ACCF-D88659B6CEC2}"/>
    <cellStyle name="Normal 4 3 3 3 4 2 4" xfId="5869" xr:uid="{3384DECA-B550-4450-9B4C-B420929978C1}"/>
    <cellStyle name="Normal 4 3 3 3 4 3" xfId="1585" xr:uid="{5D6D2C22-D9CF-4B26-ADC9-542371D79881}"/>
    <cellStyle name="Normal 4 3 3 3 4 3 2" xfId="4033" xr:uid="{FD604911-28DE-4A08-A9AC-D75A366C1C89}"/>
    <cellStyle name="Normal 4 3 3 3 4 3 3" xfId="6481" xr:uid="{A0B715BE-B52F-45A0-B00A-B7FCF27891B9}"/>
    <cellStyle name="Normal 4 3 3 3 4 4" xfId="2809" xr:uid="{E39A0445-862F-4CC7-8EE9-8F313EF6805A}"/>
    <cellStyle name="Normal 4 3 3 3 4 5" xfId="5257" xr:uid="{A2F6BAE9-5D79-4434-82C5-9DFEE5927284}"/>
    <cellStyle name="Normal 4 3 3 3 5" xfId="667" xr:uid="{634F5EAA-191F-480F-95ED-A65E1AEFC8EA}"/>
    <cellStyle name="Normal 4 3 3 3 5 2" xfId="1891" xr:uid="{516C6E45-0717-4C62-9808-2C2D3ED3A7DD}"/>
    <cellStyle name="Normal 4 3 3 3 5 2 2" xfId="4339" xr:uid="{A29D88BA-AA17-45B7-A25E-79F623FD9EE9}"/>
    <cellStyle name="Normal 4 3 3 3 5 2 3" xfId="6787" xr:uid="{5F1CF5DB-592D-4521-9F33-058E4DB0EB9D}"/>
    <cellStyle name="Normal 4 3 3 3 5 3" xfId="3115" xr:uid="{8263BCF0-DC87-49B6-A701-A2920DBB729C}"/>
    <cellStyle name="Normal 4 3 3 3 5 4" xfId="5563" xr:uid="{9A5A5FD1-BF1B-4446-8BF7-05AB3E4CD007}"/>
    <cellStyle name="Normal 4 3 3 3 6" xfId="1279" xr:uid="{E94FABF3-772E-4DF2-BFBE-D7E5E42A1E7E}"/>
    <cellStyle name="Normal 4 3 3 3 6 2" xfId="3727" xr:uid="{DEAE2864-5381-4FBE-A330-E27804BB0E58}"/>
    <cellStyle name="Normal 4 3 3 3 6 3" xfId="6175" xr:uid="{8BAE92DE-3C3C-4320-B88E-EA9B1AAF6175}"/>
    <cellStyle name="Normal 4 3 3 3 7" xfId="2503" xr:uid="{893D7B59-BAE8-45B9-9B95-F0970382CA8A}"/>
    <cellStyle name="Normal 4 3 3 3 8" xfId="4951" xr:uid="{E0F97B5D-D2B9-455C-8F3C-47BEC09D77CF}"/>
    <cellStyle name="Normal 4 3 3 4" xfId="89" xr:uid="{18FE5BFE-6D44-4BC2-BBA1-40E628DFDEE9}"/>
    <cellStyle name="Normal 4 3 3 4 2" xfId="242" xr:uid="{CFC9F272-D935-4A64-B7B3-ADAA9AA9C69B}"/>
    <cellStyle name="Normal 4 3 3 4 2 2" xfId="549" xr:uid="{CD88AD2A-1A52-4545-B492-FB10A53E92E9}"/>
    <cellStyle name="Normal 4 3 3 4 2 2 2" xfId="1162" xr:uid="{EFBCE276-73DC-4031-8960-7EB0F54F7290}"/>
    <cellStyle name="Normal 4 3 3 4 2 2 2 2" xfId="2386" xr:uid="{E933A511-54AA-409A-AA6B-2757CEA942F5}"/>
    <cellStyle name="Normal 4 3 3 4 2 2 2 2 2" xfId="4834" xr:uid="{25B2EB90-0FA3-4A66-9D10-92AD05A5B62F}"/>
    <cellStyle name="Normal 4 3 3 4 2 2 2 2 3" xfId="7282" xr:uid="{D152F1E5-80E1-4286-AB30-2F80C8A91E2C}"/>
    <cellStyle name="Normal 4 3 3 4 2 2 2 3" xfId="3610" xr:uid="{2F949A74-E610-48EC-B34D-8CB00847F395}"/>
    <cellStyle name="Normal 4 3 3 4 2 2 2 4" xfId="6058" xr:uid="{465E25C1-0490-4C6E-B9AC-DB0374574149}"/>
    <cellStyle name="Normal 4 3 3 4 2 2 3" xfId="1774" xr:uid="{7E0E1866-F43C-47A3-AAA1-BFB36C09C12C}"/>
    <cellStyle name="Normal 4 3 3 4 2 2 3 2" xfId="4222" xr:uid="{74DA48D7-7AE7-4D1C-8F31-B2BE8C7694AE}"/>
    <cellStyle name="Normal 4 3 3 4 2 2 3 3" xfId="6670" xr:uid="{49A6885A-9B23-4FD4-8435-7BCC2CCEB9F4}"/>
    <cellStyle name="Normal 4 3 3 4 2 2 4" xfId="2998" xr:uid="{431BA232-0A72-4641-AE1E-ED6496389536}"/>
    <cellStyle name="Normal 4 3 3 4 2 2 5" xfId="5446" xr:uid="{75E390B8-F39E-452B-B718-1FEBB8537C1E}"/>
    <cellStyle name="Normal 4 3 3 4 2 3" xfId="856" xr:uid="{460886F7-01FE-45BC-9B1F-5E5316455D92}"/>
    <cellStyle name="Normal 4 3 3 4 2 3 2" xfId="2080" xr:uid="{AAE9CF42-08D8-4C38-8E81-DAC2B2DE71EC}"/>
    <cellStyle name="Normal 4 3 3 4 2 3 2 2" xfId="4528" xr:uid="{D053FAAF-F22A-40DB-807D-9602C60BA66F}"/>
    <cellStyle name="Normal 4 3 3 4 2 3 2 3" xfId="6976" xr:uid="{C590768B-05F6-43C9-9EC7-0B10E84AB966}"/>
    <cellStyle name="Normal 4 3 3 4 2 3 3" xfId="3304" xr:uid="{D9DF3D28-C104-453F-829B-7ED0E225F67A}"/>
    <cellStyle name="Normal 4 3 3 4 2 3 4" xfId="5752" xr:uid="{80D3CB63-562F-47C8-8A02-8F889ACF9F78}"/>
    <cellStyle name="Normal 4 3 3 4 2 4" xfId="1468" xr:uid="{89A963F3-F1A8-4221-A609-97B8CA04FCFB}"/>
    <cellStyle name="Normal 4 3 3 4 2 4 2" xfId="3916" xr:uid="{1F8EE82D-84C6-424B-9067-23E987E67334}"/>
    <cellStyle name="Normal 4 3 3 4 2 4 3" xfId="6364" xr:uid="{1659DFA4-C420-478E-8A49-78F0610D3DE7}"/>
    <cellStyle name="Normal 4 3 3 4 2 5" xfId="2692" xr:uid="{B89A41C8-26A8-4774-B241-62E0A1D14FC3}"/>
    <cellStyle name="Normal 4 3 3 4 2 6" xfId="5140" xr:uid="{0EF58C25-A66C-46B8-BA54-9A6EF63AB179}"/>
    <cellStyle name="Normal 4 3 3 4 3" xfId="396" xr:uid="{E45366BD-D45F-4A09-9484-C73BF96D3458}"/>
    <cellStyle name="Normal 4 3 3 4 3 2" xfId="1009" xr:uid="{CB1D57F3-AEBF-43F9-8CD7-A388229CF6CF}"/>
    <cellStyle name="Normal 4 3 3 4 3 2 2" xfId="2233" xr:uid="{38F83EDE-3DE0-4001-9866-116CB5BA2AA3}"/>
    <cellStyle name="Normal 4 3 3 4 3 2 2 2" xfId="4681" xr:uid="{3B7B4947-2460-4F94-8CE8-B5A8B66F9A23}"/>
    <cellStyle name="Normal 4 3 3 4 3 2 2 3" xfId="7129" xr:uid="{2B738E2D-4B9C-403D-8FB0-7243374B97A1}"/>
    <cellStyle name="Normal 4 3 3 4 3 2 3" xfId="3457" xr:uid="{59526F3B-6D03-4FBE-9197-D9A1DC0C49C2}"/>
    <cellStyle name="Normal 4 3 3 4 3 2 4" xfId="5905" xr:uid="{53D77125-905D-4E46-AF3B-1C58B9AEAA66}"/>
    <cellStyle name="Normal 4 3 3 4 3 3" xfId="1621" xr:uid="{A3359CCF-26FF-428B-8378-2EE5A926CBD6}"/>
    <cellStyle name="Normal 4 3 3 4 3 3 2" xfId="4069" xr:uid="{A542399F-A951-45C1-A325-765EC1B86C2A}"/>
    <cellStyle name="Normal 4 3 3 4 3 3 3" xfId="6517" xr:uid="{964AB86D-9E23-40FF-A725-E10121E7110A}"/>
    <cellStyle name="Normal 4 3 3 4 3 4" xfId="2845" xr:uid="{8EF9F01F-8EC4-4F41-9B07-79B946CC87AC}"/>
    <cellStyle name="Normal 4 3 3 4 3 5" xfId="5293" xr:uid="{1EB499E5-AAAA-4994-ADB0-D229B306E8ED}"/>
    <cellStyle name="Normal 4 3 3 4 4" xfId="703" xr:uid="{DE204355-CA9B-4CC7-A7D8-1EE5D22DE4A6}"/>
    <cellStyle name="Normal 4 3 3 4 4 2" xfId="1927" xr:uid="{7DCF9400-954E-4E37-91A6-2400680F58C4}"/>
    <cellStyle name="Normal 4 3 3 4 4 2 2" xfId="4375" xr:uid="{D6617663-C2DA-46C9-8D64-2375C6AB9AC4}"/>
    <cellStyle name="Normal 4 3 3 4 4 2 3" xfId="6823" xr:uid="{7FCB62CD-6A3B-4FF8-B917-2DEB8951ABEB}"/>
    <cellStyle name="Normal 4 3 3 4 4 3" xfId="3151" xr:uid="{92B2D691-6662-450F-821E-4B684BE7C6DA}"/>
    <cellStyle name="Normal 4 3 3 4 4 4" xfId="5599" xr:uid="{D83922C3-A580-467B-875A-BF379EE30B2A}"/>
    <cellStyle name="Normal 4 3 3 4 5" xfId="1315" xr:uid="{26BCAE29-63FF-4EC3-A9F9-853F7FDA3CDF}"/>
    <cellStyle name="Normal 4 3 3 4 5 2" xfId="3763" xr:uid="{31B3F86A-70D5-4E97-A76E-7536CFB0536E}"/>
    <cellStyle name="Normal 4 3 3 4 5 3" xfId="6211" xr:uid="{66DB2BBD-8D2B-4953-A67E-6601FA05A71A}"/>
    <cellStyle name="Normal 4 3 3 4 6" xfId="2539" xr:uid="{7906D287-E480-41D3-90D4-C4ADDB869C26}"/>
    <cellStyle name="Normal 4 3 3 4 7" xfId="4987" xr:uid="{D52C168D-946A-4C22-B2CC-25E35F407190}"/>
    <cellStyle name="Normal 4 3 3 5" xfId="101" xr:uid="{9C0DE7E0-78C0-4011-825F-F5001D6F5068}"/>
    <cellStyle name="Normal 4 3 3 5 2" xfId="254" xr:uid="{FD5D7FF9-9978-4542-AD09-B4249C5C0A8B}"/>
    <cellStyle name="Normal 4 3 3 5 2 2" xfId="561" xr:uid="{1F6CE0CB-0F33-43BD-9E27-031A391165A1}"/>
    <cellStyle name="Normal 4 3 3 5 2 2 2" xfId="1174" xr:uid="{BC9A1467-FECA-4650-9BA2-70E244E7FAAF}"/>
    <cellStyle name="Normal 4 3 3 5 2 2 2 2" xfId="2398" xr:uid="{B1327936-FDF4-4CAD-A4F1-E6F0E7B685D4}"/>
    <cellStyle name="Normal 4 3 3 5 2 2 2 2 2" xfId="4846" xr:uid="{1E549315-8B79-4A09-99CA-E0768DD60808}"/>
    <cellStyle name="Normal 4 3 3 5 2 2 2 2 3" xfId="7294" xr:uid="{BED99D19-7AE3-4A7B-87E8-27F691E64D4C}"/>
    <cellStyle name="Normal 4 3 3 5 2 2 2 3" xfId="3622" xr:uid="{46B102C4-DE88-4628-A81A-CE072B391FD4}"/>
    <cellStyle name="Normal 4 3 3 5 2 2 2 4" xfId="6070" xr:uid="{8719FF3F-84EA-46C2-8139-0A19EB6B0ED5}"/>
    <cellStyle name="Normal 4 3 3 5 2 2 3" xfId="1786" xr:uid="{B8247D14-4456-4777-B5EC-01CAE04B0A11}"/>
    <cellStyle name="Normal 4 3 3 5 2 2 3 2" xfId="4234" xr:uid="{67344CBF-729B-4843-ABBB-39A6A513DCEA}"/>
    <cellStyle name="Normal 4 3 3 5 2 2 3 3" xfId="6682" xr:uid="{A20074CE-5595-4E1B-8681-FBB9A977E416}"/>
    <cellStyle name="Normal 4 3 3 5 2 2 4" xfId="3010" xr:uid="{436B97DF-3DD7-4165-BE26-98E9B526A4E4}"/>
    <cellStyle name="Normal 4 3 3 5 2 2 5" xfId="5458" xr:uid="{1DF80867-14D0-41D8-98EA-14810F098AA7}"/>
    <cellStyle name="Normal 4 3 3 5 2 3" xfId="868" xr:uid="{9B7B0644-524E-4D12-8C15-FE1132533DCE}"/>
    <cellStyle name="Normal 4 3 3 5 2 3 2" xfId="2092" xr:uid="{990992FF-9A37-406C-8006-5B2F934D1C14}"/>
    <cellStyle name="Normal 4 3 3 5 2 3 2 2" xfId="4540" xr:uid="{6F1BDA73-C163-475B-B855-ADBCB704C49D}"/>
    <cellStyle name="Normal 4 3 3 5 2 3 2 3" xfId="6988" xr:uid="{EF637441-D950-47BE-BB74-A666ABC2D6FD}"/>
    <cellStyle name="Normal 4 3 3 5 2 3 3" xfId="3316" xr:uid="{B32AD24E-5F8D-495B-9C99-01B8584FADDE}"/>
    <cellStyle name="Normal 4 3 3 5 2 3 4" xfId="5764" xr:uid="{4DDF501F-F820-425B-AF43-2EBF07E38BDE}"/>
    <cellStyle name="Normal 4 3 3 5 2 4" xfId="1480" xr:uid="{0BA8E658-D5F6-49E9-90E8-2C929D237A46}"/>
    <cellStyle name="Normal 4 3 3 5 2 4 2" xfId="3928" xr:uid="{0750D7EE-B6D0-495B-A08F-CB469919E76D}"/>
    <cellStyle name="Normal 4 3 3 5 2 4 3" xfId="6376" xr:uid="{F90FFD6D-16D8-4A7F-941E-DFA21B4D8F7F}"/>
    <cellStyle name="Normal 4 3 3 5 2 5" xfId="2704" xr:uid="{AFD38660-C8D8-490D-AD3D-91F1938DA04D}"/>
    <cellStyle name="Normal 4 3 3 5 2 6" xfId="5152" xr:uid="{6D25E3C6-0909-43FA-B5C3-DCB88E70E047}"/>
    <cellStyle name="Normal 4 3 3 5 3" xfId="408" xr:uid="{8FE6D82C-069D-40D8-B27E-2F51A4D9B433}"/>
    <cellStyle name="Normal 4 3 3 5 3 2" xfId="1021" xr:uid="{FC5B2E7A-384C-4663-8355-BD4089D2956E}"/>
    <cellStyle name="Normal 4 3 3 5 3 2 2" xfId="2245" xr:uid="{5D9DEE97-0CAC-492C-9A18-A796E0C386DF}"/>
    <cellStyle name="Normal 4 3 3 5 3 2 2 2" xfId="4693" xr:uid="{8284D822-A7A9-464E-80A5-E981907DCDC3}"/>
    <cellStyle name="Normal 4 3 3 5 3 2 2 3" xfId="7141" xr:uid="{74EF3E39-D4CB-47B9-BFDF-D8CC863D7FE0}"/>
    <cellStyle name="Normal 4 3 3 5 3 2 3" xfId="3469" xr:uid="{B76A6A99-80B7-4FDF-80B2-AFA10F8B473C}"/>
    <cellStyle name="Normal 4 3 3 5 3 2 4" xfId="5917" xr:uid="{AE05E781-7B5A-453A-A72A-E36B732E8130}"/>
    <cellStyle name="Normal 4 3 3 5 3 3" xfId="1633" xr:uid="{0D5965D0-4D66-4D8D-B92D-8EBB2314F40E}"/>
    <cellStyle name="Normal 4 3 3 5 3 3 2" xfId="4081" xr:uid="{78AACE17-9D86-40E8-9907-BDA118E818F6}"/>
    <cellStyle name="Normal 4 3 3 5 3 3 3" xfId="6529" xr:uid="{E8549E50-A17D-48B8-B593-8377FBE294E0}"/>
    <cellStyle name="Normal 4 3 3 5 3 4" xfId="2857" xr:uid="{D9DE1D6F-5E87-4C1A-8119-31CF4F21D2F6}"/>
    <cellStyle name="Normal 4 3 3 5 3 5" xfId="5305" xr:uid="{745A98F3-0183-4451-B92D-E2047D6B7CD8}"/>
    <cellStyle name="Normal 4 3 3 5 4" xfId="715" xr:uid="{84A0CCD0-2AFA-4BE6-9718-3C1F63DAFD2E}"/>
    <cellStyle name="Normal 4 3 3 5 4 2" xfId="1939" xr:uid="{DB8174E5-A0D1-47E3-9121-DC654390750E}"/>
    <cellStyle name="Normal 4 3 3 5 4 2 2" xfId="4387" xr:uid="{B35C7743-C499-46D4-818D-B9D1BD948384}"/>
    <cellStyle name="Normal 4 3 3 5 4 2 3" xfId="6835" xr:uid="{FCF38896-D63F-4022-92ED-C3EBF4EDF0E0}"/>
    <cellStyle name="Normal 4 3 3 5 4 3" xfId="3163" xr:uid="{0C12CF21-E03B-418A-970B-C2A6C91AFB72}"/>
    <cellStyle name="Normal 4 3 3 5 4 4" xfId="5611" xr:uid="{0EB6CD55-2D20-4C2A-8B72-D017AF5C8ABA}"/>
    <cellStyle name="Normal 4 3 3 5 5" xfId="1327" xr:uid="{8D5D0572-9D55-4E95-AA5E-27E331EEE90B}"/>
    <cellStyle name="Normal 4 3 3 5 5 2" xfId="3775" xr:uid="{DBE7566B-3E71-463E-82A4-8C3F2ED9B1C3}"/>
    <cellStyle name="Normal 4 3 3 5 5 3" xfId="6223" xr:uid="{4532713B-C63D-405F-A6B2-7F1FE1D54B9F}"/>
    <cellStyle name="Normal 4 3 3 5 6" xfId="2551" xr:uid="{21DBB489-8992-45DE-9C49-9276BAF62265}"/>
    <cellStyle name="Normal 4 3 3 5 7" xfId="4999" xr:uid="{152CAD5C-CC41-4332-A1A2-2B4EF64E6087}"/>
    <cellStyle name="Normal 4 3 3 6" xfId="173" xr:uid="{1C6531A3-2BDF-43FE-9A73-FA98439FD992}"/>
    <cellStyle name="Normal 4 3 3 6 2" xfId="480" xr:uid="{6F839B63-FA96-4BFB-9C30-5C4668B6434C}"/>
    <cellStyle name="Normal 4 3 3 6 2 2" xfId="1093" xr:uid="{2258DD56-EC6E-403F-A9E8-4A60499AF0A3}"/>
    <cellStyle name="Normal 4 3 3 6 2 2 2" xfId="2317" xr:uid="{B9254028-E694-4CD5-8078-D60075EC0183}"/>
    <cellStyle name="Normal 4 3 3 6 2 2 2 2" xfId="4765" xr:uid="{64D34400-B48F-4F2C-A06F-27A9D136F10B}"/>
    <cellStyle name="Normal 4 3 3 6 2 2 2 3" xfId="7213" xr:uid="{B4D61410-F567-4AEF-BB8B-ABECB6BE6C26}"/>
    <cellStyle name="Normal 4 3 3 6 2 2 3" xfId="3541" xr:uid="{BD8CB3CD-2CA1-4DBC-99A4-7CF3150BD7C5}"/>
    <cellStyle name="Normal 4 3 3 6 2 2 4" xfId="5989" xr:uid="{FEB1360F-EC60-48E3-95F0-D3454FDC826F}"/>
    <cellStyle name="Normal 4 3 3 6 2 3" xfId="1705" xr:uid="{688AF617-CBEA-443A-8986-A2D894F78F38}"/>
    <cellStyle name="Normal 4 3 3 6 2 3 2" xfId="4153" xr:uid="{9D9853F3-BBCD-444F-BD97-17245D8C05A9}"/>
    <cellStyle name="Normal 4 3 3 6 2 3 3" xfId="6601" xr:uid="{3EAC9CE5-28C2-487F-AE14-C4C19FA1B91A}"/>
    <cellStyle name="Normal 4 3 3 6 2 4" xfId="2929" xr:uid="{3E6B9DAD-FE6B-427E-A5BA-DA77EC200B08}"/>
    <cellStyle name="Normal 4 3 3 6 2 5" xfId="5377" xr:uid="{121ACBE0-C0E1-4CAB-A7FB-2B04BF7DE03A}"/>
    <cellStyle name="Normal 4 3 3 6 3" xfId="787" xr:uid="{6E500CA9-9EC4-475A-989A-66E32C794C08}"/>
    <cellStyle name="Normal 4 3 3 6 3 2" xfId="2011" xr:uid="{A13BC057-F4C0-461A-A258-8CDFFF157325}"/>
    <cellStyle name="Normal 4 3 3 6 3 2 2" xfId="4459" xr:uid="{2F37D7FD-4A1E-4A73-99CF-9A0DDBDAB286}"/>
    <cellStyle name="Normal 4 3 3 6 3 2 3" xfId="6907" xr:uid="{2611237D-A8BC-4EA4-8190-BD6ECEC72A3B}"/>
    <cellStyle name="Normal 4 3 3 6 3 3" xfId="3235" xr:uid="{1EE9E9C7-341A-4833-ACBB-87CD1937C7D5}"/>
    <cellStyle name="Normal 4 3 3 6 3 4" xfId="5683" xr:uid="{C63B31B0-9FF6-45AB-876F-40554795B537}"/>
    <cellStyle name="Normal 4 3 3 6 4" xfId="1399" xr:uid="{E2B5B3EB-FA36-406F-A3AE-E2D646C2E7C8}"/>
    <cellStyle name="Normal 4 3 3 6 4 2" xfId="3847" xr:uid="{9CF16BF0-5E27-4644-8B4B-22C1403463AA}"/>
    <cellStyle name="Normal 4 3 3 6 4 3" xfId="6295" xr:uid="{72FE1F1B-1E01-4C4C-947E-C5DBFBAE3FCF}"/>
    <cellStyle name="Normal 4 3 3 6 5" xfId="2623" xr:uid="{EF4A451B-6B57-4FEE-B498-A93191CC23F5}"/>
    <cellStyle name="Normal 4 3 3 6 6" xfId="5071" xr:uid="{63D47138-5940-4F71-A3CB-DC3C2A6B16AF}"/>
    <cellStyle name="Normal 4 3 3 7" xfId="327" xr:uid="{40C13B5F-0336-4424-8B65-10C34D54C6FA}"/>
    <cellStyle name="Normal 4 3 3 7 2" xfId="940" xr:uid="{5C37346A-B513-48E5-AB5E-9C58CD6F8E52}"/>
    <cellStyle name="Normal 4 3 3 7 2 2" xfId="2164" xr:uid="{9519EDF3-06C8-4675-8D65-5229DA86C259}"/>
    <cellStyle name="Normal 4 3 3 7 2 2 2" xfId="4612" xr:uid="{0876D763-C6B1-45E5-8AFE-CD9C2A00B291}"/>
    <cellStyle name="Normal 4 3 3 7 2 2 3" xfId="7060" xr:uid="{AA1B4EF1-5920-4224-A607-5B043D410DF3}"/>
    <cellStyle name="Normal 4 3 3 7 2 3" xfId="3388" xr:uid="{33EB50D8-0896-46F0-B73A-25D23092D1AC}"/>
    <cellStyle name="Normal 4 3 3 7 2 4" xfId="5836" xr:uid="{AF9579CE-9DE0-4AAA-A861-24AB2E305C57}"/>
    <cellStyle name="Normal 4 3 3 7 3" xfId="1552" xr:uid="{7F3D0D0D-B92C-4078-8B1A-5F672D90CFC7}"/>
    <cellStyle name="Normal 4 3 3 7 3 2" xfId="4000" xr:uid="{48A0EFB3-C56F-4CE3-92F7-5C10AE018E2E}"/>
    <cellStyle name="Normal 4 3 3 7 3 3" xfId="6448" xr:uid="{B536044B-07F6-472C-9FF8-CD7C6D9A64E3}"/>
    <cellStyle name="Normal 4 3 3 7 4" xfId="2776" xr:uid="{461D09FC-6BE8-4AC9-869B-AA8705DF7560}"/>
    <cellStyle name="Normal 4 3 3 7 5" xfId="5224" xr:uid="{E07C1A35-60C7-40B8-9F64-3F083DB2E128}"/>
    <cellStyle name="Normal 4 3 3 8" xfId="634" xr:uid="{EEAF84E2-C78E-496E-B843-BE9C021ED131}"/>
    <cellStyle name="Normal 4 3 3 8 2" xfId="1858" xr:uid="{CAB4B7DA-07DC-4F48-B25B-163A89A28BF9}"/>
    <cellStyle name="Normal 4 3 3 8 2 2" xfId="4306" xr:uid="{0F3A0F2D-7A4D-4AD4-AF28-FCEA9A97CDBB}"/>
    <cellStyle name="Normal 4 3 3 8 2 3" xfId="6754" xr:uid="{512EDBD3-A712-461A-BBD8-FEFB2C3392A3}"/>
    <cellStyle name="Normal 4 3 3 8 3" xfId="3082" xr:uid="{FD2EA3DA-01E9-4FC7-8F49-A3A50E7C69F6}"/>
    <cellStyle name="Normal 4 3 3 8 4" xfId="5530" xr:uid="{AE5018DC-777D-4C2E-B5A6-68CAF92B7A2C}"/>
    <cellStyle name="Normal 4 3 3 9" xfId="1246" xr:uid="{5C0E91F3-2461-4DC4-9E03-0BA4C9820AED}"/>
    <cellStyle name="Normal 4 3 3 9 2" xfId="3694" xr:uid="{43DCB00D-CD98-4B59-A6EF-CE707E52D155}"/>
    <cellStyle name="Normal 4 3 3 9 2 2" xfId="7366" xr:uid="{6DD2357C-D07E-4E1F-8273-BF392AF304F7}"/>
    <cellStyle name="Normal 4 3 3 9 3" xfId="6142" xr:uid="{F3423848-C50C-487E-AB9B-5F6317E09982}"/>
    <cellStyle name="Normal 4 3 4" xfId="16" xr:uid="{EB9E5FFC-03AE-457E-A59B-6CDDA64A6D75}"/>
    <cellStyle name="Normal 4 3 4 10" xfId="4915" xr:uid="{96A0D84F-A1DD-4ADF-9B87-425FC60B0638}"/>
    <cellStyle name="Normal 4 3 4 2" xfId="34" xr:uid="{CA31B0D2-DF5F-4880-BBBA-C7137F729169}"/>
    <cellStyle name="Normal 4 3 4 2 2" xfId="71" xr:uid="{038AD6DA-19E0-494A-A466-F83ED783D4E2}"/>
    <cellStyle name="Normal 4 3 4 2 2 2" xfId="152" xr:uid="{36264BEB-AE3E-45CC-85E9-50B17EBC873C}"/>
    <cellStyle name="Normal 4 3 4 2 2 2 2" xfId="305" xr:uid="{A9361AD7-5666-41F1-BBBF-F118AD2A8218}"/>
    <cellStyle name="Normal 4 3 4 2 2 2 2 2" xfId="612" xr:uid="{D42100F1-5FD5-4E93-BAE8-7BF634EDA161}"/>
    <cellStyle name="Normal 4 3 4 2 2 2 2 2 2" xfId="1225" xr:uid="{D83E3A00-3256-4A05-900F-0BFA96DE4B9C}"/>
    <cellStyle name="Normal 4 3 4 2 2 2 2 2 2 2" xfId="2449" xr:uid="{A6D5D7B3-E417-4404-B782-B82D6AFC7568}"/>
    <cellStyle name="Normal 4 3 4 2 2 2 2 2 2 2 2" xfId="4897" xr:uid="{3A6FB093-F392-4BCB-AD3D-AF191282E7B1}"/>
    <cellStyle name="Normal 4 3 4 2 2 2 2 2 2 2 3" xfId="7345" xr:uid="{DA937071-6FD2-4D25-877C-2CAC9BA7799C}"/>
    <cellStyle name="Normal 4 3 4 2 2 2 2 2 2 3" xfId="3673" xr:uid="{080E4F95-0399-45D8-8401-B1D9D422DD47}"/>
    <cellStyle name="Normal 4 3 4 2 2 2 2 2 2 4" xfId="6121" xr:uid="{CDC8B94E-6219-4C1F-ACEE-43FAFC8BE6B2}"/>
    <cellStyle name="Normal 4 3 4 2 2 2 2 2 3" xfId="1837" xr:uid="{A62500A0-C6B5-4C0D-A3A0-233C573C4FFC}"/>
    <cellStyle name="Normal 4 3 4 2 2 2 2 2 3 2" xfId="4285" xr:uid="{99F3B43A-E901-4A7F-B4B2-02592D8D4FA6}"/>
    <cellStyle name="Normal 4 3 4 2 2 2 2 2 3 3" xfId="6733" xr:uid="{F959F9FC-E96F-4432-A7C6-B3785612A192}"/>
    <cellStyle name="Normal 4 3 4 2 2 2 2 2 4" xfId="3061" xr:uid="{AB8E59A6-3E55-4481-9053-FC7696DAF50C}"/>
    <cellStyle name="Normal 4 3 4 2 2 2 2 2 5" xfId="5509" xr:uid="{EFA79497-CC22-41A1-AA3D-37F56DF7AD6D}"/>
    <cellStyle name="Normal 4 3 4 2 2 2 2 3" xfId="919" xr:uid="{9F91B5EC-0AC8-4924-B9ED-AFB6D2B7E875}"/>
    <cellStyle name="Normal 4 3 4 2 2 2 2 3 2" xfId="2143" xr:uid="{27EA2BDE-6177-4C75-9761-BB41577687A7}"/>
    <cellStyle name="Normal 4 3 4 2 2 2 2 3 2 2" xfId="4591" xr:uid="{497AFAB4-ABB9-4730-A2C4-714395AC9468}"/>
    <cellStyle name="Normal 4 3 4 2 2 2 2 3 2 3" xfId="7039" xr:uid="{24A17E86-D409-4BB9-8814-4F0F385D0517}"/>
    <cellStyle name="Normal 4 3 4 2 2 2 2 3 3" xfId="3367" xr:uid="{5D4E182E-B37F-4CC5-B384-69C82536EA1A}"/>
    <cellStyle name="Normal 4 3 4 2 2 2 2 3 4" xfId="5815" xr:uid="{C21B044B-E342-461D-87FD-013CECDAF7FB}"/>
    <cellStyle name="Normal 4 3 4 2 2 2 2 4" xfId="1531" xr:uid="{E9CA09C1-F15C-46E8-9A3B-B105A1F30309}"/>
    <cellStyle name="Normal 4 3 4 2 2 2 2 4 2" xfId="3979" xr:uid="{887F298C-A774-408A-A408-8C004403E809}"/>
    <cellStyle name="Normal 4 3 4 2 2 2 2 4 3" xfId="6427" xr:uid="{5C4CB9BF-1545-45E1-96DA-134998D93745}"/>
    <cellStyle name="Normal 4 3 4 2 2 2 2 5" xfId="2755" xr:uid="{0017D378-43B8-4C27-855C-83DD9CADA75F}"/>
    <cellStyle name="Normal 4 3 4 2 2 2 2 6" xfId="5203" xr:uid="{FDE2AE64-490E-4ED0-B906-276EDA75BFC3}"/>
    <cellStyle name="Normal 4 3 4 2 2 2 3" xfId="459" xr:uid="{BAB812EF-12A4-4947-9344-3DDB6521B86A}"/>
    <cellStyle name="Normal 4 3 4 2 2 2 3 2" xfId="1072" xr:uid="{218A00DC-953E-44D9-BEF4-6C5D0AC6D57C}"/>
    <cellStyle name="Normal 4 3 4 2 2 2 3 2 2" xfId="2296" xr:uid="{59F09ABE-3D63-4564-93FB-8620A33707B6}"/>
    <cellStyle name="Normal 4 3 4 2 2 2 3 2 2 2" xfId="4744" xr:uid="{D3635812-4FFA-45B3-9D70-34705F8FF1B9}"/>
    <cellStyle name="Normal 4 3 4 2 2 2 3 2 2 3" xfId="7192" xr:uid="{E0AF81A8-F97A-497B-9E4A-41184E390AF1}"/>
    <cellStyle name="Normal 4 3 4 2 2 2 3 2 3" xfId="3520" xr:uid="{F2C74A26-1D84-4E18-86F6-0BCDAEC3831F}"/>
    <cellStyle name="Normal 4 3 4 2 2 2 3 2 4" xfId="5968" xr:uid="{61D8CAB6-009C-4C46-AFD2-579E13203E2B}"/>
    <cellStyle name="Normal 4 3 4 2 2 2 3 3" xfId="1684" xr:uid="{E79F472B-F047-46DB-A912-404AE24996CE}"/>
    <cellStyle name="Normal 4 3 4 2 2 2 3 3 2" xfId="4132" xr:uid="{48559CC5-7D2D-4FF5-9C86-B71A318FC545}"/>
    <cellStyle name="Normal 4 3 4 2 2 2 3 3 3" xfId="6580" xr:uid="{EBCF05C0-8311-45D7-8420-60594A43F8A6}"/>
    <cellStyle name="Normal 4 3 4 2 2 2 3 4" xfId="2908" xr:uid="{677D8DA9-B35D-4E29-A31F-25C326D99044}"/>
    <cellStyle name="Normal 4 3 4 2 2 2 3 5" xfId="5356" xr:uid="{C08FC3DC-7678-4732-B767-B1F02474F358}"/>
    <cellStyle name="Normal 4 3 4 2 2 2 4" xfId="766" xr:uid="{B9F14CE9-6F29-40F1-B1CF-7A013E215987}"/>
    <cellStyle name="Normal 4 3 4 2 2 2 4 2" xfId="1990" xr:uid="{47F24A08-2714-4260-8181-DB903C1465A7}"/>
    <cellStyle name="Normal 4 3 4 2 2 2 4 2 2" xfId="4438" xr:uid="{DA5C59F6-EA2A-4E08-899C-649187025DB1}"/>
    <cellStyle name="Normal 4 3 4 2 2 2 4 2 3" xfId="6886" xr:uid="{90CAD9FF-9105-4EB0-8C56-9FA0E7022F96}"/>
    <cellStyle name="Normal 4 3 4 2 2 2 4 3" xfId="3214" xr:uid="{22F87B29-B483-4060-AB10-7E6700DFE537}"/>
    <cellStyle name="Normal 4 3 4 2 2 2 4 4" xfId="5662" xr:uid="{5431B8FE-86C0-4CC7-A94E-E6366E5D8E7A}"/>
    <cellStyle name="Normal 4 3 4 2 2 2 5" xfId="1378" xr:uid="{237355C1-DBA7-4660-8887-783EDBCAEEA5}"/>
    <cellStyle name="Normal 4 3 4 2 2 2 5 2" xfId="3826" xr:uid="{1750C86D-607C-42BD-B5D7-F0E64B188B6D}"/>
    <cellStyle name="Normal 4 3 4 2 2 2 5 3" xfId="6274" xr:uid="{2940F0C3-E051-4B3E-A327-1E10CB64A52D}"/>
    <cellStyle name="Normal 4 3 4 2 2 2 6" xfId="2602" xr:uid="{C2231185-B86A-4C48-BF02-112EC8F4C490}"/>
    <cellStyle name="Normal 4 3 4 2 2 2 7" xfId="5050" xr:uid="{92D34C6E-39F7-4382-BAD0-B0D26AE15A26}"/>
    <cellStyle name="Normal 4 3 4 2 2 3" xfId="224" xr:uid="{00A6B49C-FFA4-4F74-89B9-840CFBD3513B}"/>
    <cellStyle name="Normal 4 3 4 2 2 3 2" xfId="531" xr:uid="{3A5CAF72-C938-4849-8519-EC1DAF324F10}"/>
    <cellStyle name="Normal 4 3 4 2 2 3 2 2" xfId="1144" xr:uid="{D6823C82-9852-45E3-A686-969DECD76232}"/>
    <cellStyle name="Normal 4 3 4 2 2 3 2 2 2" xfId="2368" xr:uid="{8F184DF0-7038-40F5-A190-4E046485D07D}"/>
    <cellStyle name="Normal 4 3 4 2 2 3 2 2 2 2" xfId="4816" xr:uid="{6EC6A439-5B14-495A-AB23-951C6418FFC3}"/>
    <cellStyle name="Normal 4 3 4 2 2 3 2 2 2 3" xfId="7264" xr:uid="{EFC2838F-CBE6-4191-AD38-24B099D5EE5C}"/>
    <cellStyle name="Normal 4 3 4 2 2 3 2 2 3" xfId="3592" xr:uid="{50752B36-8622-4DB9-AB28-00358CFE9F81}"/>
    <cellStyle name="Normal 4 3 4 2 2 3 2 2 4" xfId="6040" xr:uid="{5C86CFCB-9B7E-4529-B247-49462AE9DFC9}"/>
    <cellStyle name="Normal 4 3 4 2 2 3 2 3" xfId="1756" xr:uid="{A39FDDA6-B140-4DD1-BF18-9E849F328346}"/>
    <cellStyle name="Normal 4 3 4 2 2 3 2 3 2" xfId="4204" xr:uid="{0779BA53-616C-4E4A-ADF5-FD363B923D5A}"/>
    <cellStyle name="Normal 4 3 4 2 2 3 2 3 3" xfId="6652" xr:uid="{9AB504F7-5256-4C12-B8DC-4B3850DE63D6}"/>
    <cellStyle name="Normal 4 3 4 2 2 3 2 4" xfId="2980" xr:uid="{849266DC-3BF4-4A5A-AB62-E9454EE7F0DC}"/>
    <cellStyle name="Normal 4 3 4 2 2 3 2 5" xfId="5428" xr:uid="{2149DFFD-E5C1-4F70-9D80-88D551B3ED88}"/>
    <cellStyle name="Normal 4 3 4 2 2 3 3" xfId="838" xr:uid="{DEA1D85A-A84F-43C5-BDE2-D384FEFC0E57}"/>
    <cellStyle name="Normal 4 3 4 2 2 3 3 2" xfId="2062" xr:uid="{26D85570-41B7-456F-B803-0495038AF5AA}"/>
    <cellStyle name="Normal 4 3 4 2 2 3 3 2 2" xfId="4510" xr:uid="{6DBD736F-310F-434B-B373-CF3D6A642358}"/>
    <cellStyle name="Normal 4 3 4 2 2 3 3 2 3" xfId="6958" xr:uid="{96D33593-F8E8-46D7-86BE-253F473775D2}"/>
    <cellStyle name="Normal 4 3 4 2 2 3 3 3" xfId="3286" xr:uid="{9A5EEE24-52F6-4488-9FC7-AFE1EFF1D988}"/>
    <cellStyle name="Normal 4 3 4 2 2 3 3 4" xfId="5734" xr:uid="{D5862DFC-7B2C-480F-9340-C8D5FC3DCC9A}"/>
    <cellStyle name="Normal 4 3 4 2 2 3 4" xfId="1450" xr:uid="{B06DAB5D-E534-4338-9550-D37E4BE4CD65}"/>
    <cellStyle name="Normal 4 3 4 2 2 3 4 2" xfId="3898" xr:uid="{BBE94B35-4285-4F02-9E8F-E6FCF3F07A17}"/>
    <cellStyle name="Normal 4 3 4 2 2 3 4 3" xfId="6346" xr:uid="{E125C3CD-6AC8-4165-BCF3-51EF57CEDA07}"/>
    <cellStyle name="Normal 4 3 4 2 2 3 5" xfId="2674" xr:uid="{27A47184-978D-408B-A363-8669C220BAB2}"/>
    <cellStyle name="Normal 4 3 4 2 2 3 6" xfId="5122" xr:uid="{6602AB20-C4B7-4EEA-95A8-6F7781961349}"/>
    <cellStyle name="Normal 4 3 4 2 2 4" xfId="378" xr:uid="{1D8034A6-D6E9-4B68-842F-965FD70A76A9}"/>
    <cellStyle name="Normal 4 3 4 2 2 4 2" xfId="991" xr:uid="{7C87980C-9021-4058-947C-A9774C4C4F6F}"/>
    <cellStyle name="Normal 4 3 4 2 2 4 2 2" xfId="2215" xr:uid="{6E1DAF66-E206-49C5-A7A1-2E7377F4420C}"/>
    <cellStyle name="Normal 4 3 4 2 2 4 2 2 2" xfId="4663" xr:uid="{C3C5918F-8CC0-4F55-8376-80C03833ED01}"/>
    <cellStyle name="Normal 4 3 4 2 2 4 2 2 3" xfId="7111" xr:uid="{F5507E19-AC22-4E37-9166-0F32987EC132}"/>
    <cellStyle name="Normal 4 3 4 2 2 4 2 3" xfId="3439" xr:uid="{903E826E-3E59-4BAE-94EF-575AC3430455}"/>
    <cellStyle name="Normal 4 3 4 2 2 4 2 4" xfId="5887" xr:uid="{17154546-898D-44A2-A531-1C28128DA72E}"/>
    <cellStyle name="Normal 4 3 4 2 2 4 3" xfId="1603" xr:uid="{03148D21-BB0D-4472-B0FF-6AC428F469E4}"/>
    <cellStyle name="Normal 4 3 4 2 2 4 3 2" xfId="4051" xr:uid="{2707D9EB-6D2A-4C84-94FA-8CF397399AF9}"/>
    <cellStyle name="Normal 4 3 4 2 2 4 3 3" xfId="6499" xr:uid="{57E46165-70C2-4978-936C-4BAB3A4224B1}"/>
    <cellStyle name="Normal 4 3 4 2 2 4 4" xfId="2827" xr:uid="{B809AD7A-355E-48E5-80B5-3E5C335AC60C}"/>
    <cellStyle name="Normal 4 3 4 2 2 4 5" xfId="5275" xr:uid="{7A7A2B16-265C-4D0D-B493-D77A827A39F7}"/>
    <cellStyle name="Normal 4 3 4 2 2 5" xfId="685" xr:uid="{E99DD42F-3C2C-4A45-899A-45138259B21F}"/>
    <cellStyle name="Normal 4 3 4 2 2 5 2" xfId="1909" xr:uid="{E6C3A95E-474E-47C1-8270-1798CC28E307}"/>
    <cellStyle name="Normal 4 3 4 2 2 5 2 2" xfId="4357" xr:uid="{4DC7ACFA-604B-4642-B73A-1F89391102DD}"/>
    <cellStyle name="Normal 4 3 4 2 2 5 2 3" xfId="6805" xr:uid="{71B02F52-3A44-4CB3-8DED-EDE4BA9502C7}"/>
    <cellStyle name="Normal 4 3 4 2 2 5 3" xfId="3133" xr:uid="{42372079-ED88-45B4-B2C9-E209E879D4DF}"/>
    <cellStyle name="Normal 4 3 4 2 2 5 4" xfId="5581" xr:uid="{61DE68DE-6FD3-4C58-A6EC-ECFBDF5C9385}"/>
    <cellStyle name="Normal 4 3 4 2 2 6" xfId="1297" xr:uid="{496BE421-E32D-40B0-B41C-F790F6F594CA}"/>
    <cellStyle name="Normal 4 3 4 2 2 6 2" xfId="3745" xr:uid="{487CBE30-CAC3-46BD-A5E1-F17C6FAD5281}"/>
    <cellStyle name="Normal 4 3 4 2 2 6 3" xfId="6193" xr:uid="{1EB63087-608B-4FE1-9F0A-C233F7F4AF55}"/>
    <cellStyle name="Normal 4 3 4 2 2 7" xfId="2521" xr:uid="{E1264609-0023-4823-A303-DEA788E2EB82}"/>
    <cellStyle name="Normal 4 3 4 2 2 8" xfId="4969" xr:uid="{85E4D012-AB18-4A2E-86D4-2A8024358C03}"/>
    <cellStyle name="Normal 4 3 4 2 3" xfId="116" xr:uid="{850A434D-30FD-4748-8969-C7126058A5F0}"/>
    <cellStyle name="Normal 4 3 4 2 3 2" xfId="269" xr:uid="{2D10E775-C96A-4AFB-BAA1-E6EC0B9ADAC7}"/>
    <cellStyle name="Normal 4 3 4 2 3 2 2" xfId="576" xr:uid="{3AEE3B76-0649-4714-A311-30E86DF38580}"/>
    <cellStyle name="Normal 4 3 4 2 3 2 2 2" xfId="1189" xr:uid="{964493C7-36A3-4082-979D-025DB44F635D}"/>
    <cellStyle name="Normal 4 3 4 2 3 2 2 2 2" xfId="2413" xr:uid="{16BA6DB3-859F-4798-8C72-9644E2D6D702}"/>
    <cellStyle name="Normal 4 3 4 2 3 2 2 2 2 2" xfId="4861" xr:uid="{72BE3170-3BE2-4208-96BA-AF9391663488}"/>
    <cellStyle name="Normal 4 3 4 2 3 2 2 2 2 3" xfId="7309" xr:uid="{E6714961-7434-4021-96DD-3AF57F2AA464}"/>
    <cellStyle name="Normal 4 3 4 2 3 2 2 2 3" xfId="3637" xr:uid="{0ED30795-BC44-477F-906A-72DCFAC22657}"/>
    <cellStyle name="Normal 4 3 4 2 3 2 2 2 4" xfId="6085" xr:uid="{8AB48EE5-CCD6-47EC-9FAC-DA23F11710D7}"/>
    <cellStyle name="Normal 4 3 4 2 3 2 2 3" xfId="1801" xr:uid="{01D7E7E2-1D21-409D-96C9-E35D0C147C70}"/>
    <cellStyle name="Normal 4 3 4 2 3 2 2 3 2" xfId="4249" xr:uid="{D22C6202-9AB2-4305-B170-F26CEC3454AA}"/>
    <cellStyle name="Normal 4 3 4 2 3 2 2 3 3" xfId="6697" xr:uid="{8E9F1B21-C84A-4E3F-9D71-356DDE9B275E}"/>
    <cellStyle name="Normal 4 3 4 2 3 2 2 4" xfId="3025" xr:uid="{D5024928-4070-447A-9AE0-B0048904580F}"/>
    <cellStyle name="Normal 4 3 4 2 3 2 2 5" xfId="5473" xr:uid="{F8831D2F-5384-4822-89B0-B1C06E4A837E}"/>
    <cellStyle name="Normal 4 3 4 2 3 2 3" xfId="883" xr:uid="{739B81E9-38B0-433B-88B9-ED0D46F5AD66}"/>
    <cellStyle name="Normal 4 3 4 2 3 2 3 2" xfId="2107" xr:uid="{12486DD1-DDF6-412C-84E8-A1CE29DFB4D5}"/>
    <cellStyle name="Normal 4 3 4 2 3 2 3 2 2" xfId="4555" xr:uid="{61B62990-D735-4AB0-B80F-A9F786E4F1E8}"/>
    <cellStyle name="Normal 4 3 4 2 3 2 3 2 3" xfId="7003" xr:uid="{B293BCB2-CC92-4CC0-8EB3-7C31EAA75697}"/>
    <cellStyle name="Normal 4 3 4 2 3 2 3 3" xfId="3331" xr:uid="{D9017632-91AD-4B88-93D1-7486E6EF8854}"/>
    <cellStyle name="Normal 4 3 4 2 3 2 3 4" xfId="5779" xr:uid="{2B369797-5D1B-4D86-8448-9B49E2C63510}"/>
    <cellStyle name="Normal 4 3 4 2 3 2 4" xfId="1495" xr:uid="{FE124030-663B-48F3-9076-293D3A1FA1BA}"/>
    <cellStyle name="Normal 4 3 4 2 3 2 4 2" xfId="3943" xr:uid="{781CB7FD-5E87-4148-BA68-10474231264B}"/>
    <cellStyle name="Normal 4 3 4 2 3 2 4 3" xfId="6391" xr:uid="{863D12EF-56C2-4CA7-9B39-7159A439B679}"/>
    <cellStyle name="Normal 4 3 4 2 3 2 5" xfId="2719" xr:uid="{8A4E55ED-466F-4B20-B103-D37AED3A0152}"/>
    <cellStyle name="Normal 4 3 4 2 3 2 6" xfId="5167" xr:uid="{AF1D8B35-A635-4232-8DA3-A94C72B91501}"/>
    <cellStyle name="Normal 4 3 4 2 3 3" xfId="423" xr:uid="{99D68D46-07F4-4113-8FF1-F9315D43EAAB}"/>
    <cellStyle name="Normal 4 3 4 2 3 3 2" xfId="1036" xr:uid="{A95F75D2-510B-4302-889D-F993353A1554}"/>
    <cellStyle name="Normal 4 3 4 2 3 3 2 2" xfId="2260" xr:uid="{8E317139-F5D2-4487-BFCB-0D50FF258B6C}"/>
    <cellStyle name="Normal 4 3 4 2 3 3 2 2 2" xfId="4708" xr:uid="{A9D66D8E-B170-406D-9C40-1511FEDAA666}"/>
    <cellStyle name="Normal 4 3 4 2 3 3 2 2 3" xfId="7156" xr:uid="{9161BB7C-B91E-433A-AC2D-D7CA898B9EEF}"/>
    <cellStyle name="Normal 4 3 4 2 3 3 2 3" xfId="3484" xr:uid="{1493B900-07B2-4756-B79E-0155A6BCB562}"/>
    <cellStyle name="Normal 4 3 4 2 3 3 2 4" xfId="5932" xr:uid="{A0C4A765-42DC-4C72-AF31-E766DB71C3BD}"/>
    <cellStyle name="Normal 4 3 4 2 3 3 3" xfId="1648" xr:uid="{E3FDB4D7-32D3-49AD-9B0E-27F431BBF25C}"/>
    <cellStyle name="Normal 4 3 4 2 3 3 3 2" xfId="4096" xr:uid="{D078152B-EE72-4030-81F0-29D4300EFBFD}"/>
    <cellStyle name="Normal 4 3 4 2 3 3 3 3" xfId="6544" xr:uid="{17733FA3-2820-4101-A560-2B1F074687CA}"/>
    <cellStyle name="Normal 4 3 4 2 3 3 4" xfId="2872" xr:uid="{304BC09E-B338-4E1F-8057-936FF4C1D532}"/>
    <cellStyle name="Normal 4 3 4 2 3 3 5" xfId="5320" xr:uid="{91B6BF14-0BBA-42BD-85D2-4B8C5BB9CE78}"/>
    <cellStyle name="Normal 4 3 4 2 3 4" xfId="730" xr:uid="{A7C09767-F5C2-45C4-A36C-9E653FDBAB23}"/>
    <cellStyle name="Normal 4 3 4 2 3 4 2" xfId="1954" xr:uid="{C5CA1CC9-9FD0-46F2-85D7-427C9B18DE80}"/>
    <cellStyle name="Normal 4 3 4 2 3 4 2 2" xfId="4402" xr:uid="{6AA82472-C351-40DC-AF24-65F03317A6CD}"/>
    <cellStyle name="Normal 4 3 4 2 3 4 2 3" xfId="6850" xr:uid="{20D5BF1D-3FB9-45C1-B263-F22DE1549AC3}"/>
    <cellStyle name="Normal 4 3 4 2 3 4 3" xfId="3178" xr:uid="{B2251B5B-09DA-4154-BC27-55BC289398F7}"/>
    <cellStyle name="Normal 4 3 4 2 3 4 4" xfId="5626" xr:uid="{630F7AA9-2054-4858-AB35-E505FA1503FF}"/>
    <cellStyle name="Normal 4 3 4 2 3 5" xfId="1342" xr:uid="{501CDF09-4660-4046-8536-00FEC95EC288}"/>
    <cellStyle name="Normal 4 3 4 2 3 5 2" xfId="3790" xr:uid="{A68C7256-4E8B-43F1-8C16-94CCB5C6B317}"/>
    <cellStyle name="Normal 4 3 4 2 3 5 3" xfId="6238" xr:uid="{2295FAEF-75F4-4880-9EB9-0FECB63841A1}"/>
    <cellStyle name="Normal 4 3 4 2 3 6" xfId="2566" xr:uid="{A55C2673-D8D7-4C6F-96F9-2CF916647588}"/>
    <cellStyle name="Normal 4 3 4 2 3 7" xfId="5014" xr:uid="{F6670B33-2D22-41E7-9E8D-54EFA4415CA9}"/>
    <cellStyle name="Normal 4 3 4 2 4" xfId="188" xr:uid="{DBFF0220-41AD-4E20-86FB-69CB7EC2E7AA}"/>
    <cellStyle name="Normal 4 3 4 2 4 2" xfId="495" xr:uid="{D5DFFD07-D776-40F1-B670-0E84E24E3A73}"/>
    <cellStyle name="Normal 4 3 4 2 4 2 2" xfId="1108" xr:uid="{00BBC844-172A-494F-A618-C81301781686}"/>
    <cellStyle name="Normal 4 3 4 2 4 2 2 2" xfId="2332" xr:uid="{F88026A2-7667-4BA4-B47F-1104A716688F}"/>
    <cellStyle name="Normal 4 3 4 2 4 2 2 2 2" xfId="4780" xr:uid="{702A99D6-F2C3-4AE7-AA82-E94C0B6683F2}"/>
    <cellStyle name="Normal 4 3 4 2 4 2 2 2 3" xfId="7228" xr:uid="{AC672D11-2C12-402B-9282-D0730CBC41F0}"/>
    <cellStyle name="Normal 4 3 4 2 4 2 2 3" xfId="3556" xr:uid="{25998E5A-8757-402D-97D8-F2F4587D2CDA}"/>
    <cellStyle name="Normal 4 3 4 2 4 2 2 4" xfId="6004" xr:uid="{034F07E5-9727-4619-9D8C-DB7E732516BE}"/>
    <cellStyle name="Normal 4 3 4 2 4 2 3" xfId="1720" xr:uid="{1241F76C-2357-452E-B1D7-BF4BE58718AB}"/>
    <cellStyle name="Normal 4 3 4 2 4 2 3 2" xfId="4168" xr:uid="{C1E51D5F-E888-4AB0-A00E-5DAE40DB605F}"/>
    <cellStyle name="Normal 4 3 4 2 4 2 3 3" xfId="6616" xr:uid="{05B6C56D-6D47-4F52-9B26-AB45233D7DA4}"/>
    <cellStyle name="Normal 4 3 4 2 4 2 4" xfId="2944" xr:uid="{E34A081A-5485-41F9-B28C-63AD3E661775}"/>
    <cellStyle name="Normal 4 3 4 2 4 2 5" xfId="5392" xr:uid="{9383D03D-956F-49DE-83E4-334CE891835B}"/>
    <cellStyle name="Normal 4 3 4 2 4 3" xfId="802" xr:uid="{AAD9A88C-4414-465F-A6C5-C4ECDFE7A0CB}"/>
    <cellStyle name="Normal 4 3 4 2 4 3 2" xfId="2026" xr:uid="{1D59EC55-45DE-4320-B97A-735834F3A224}"/>
    <cellStyle name="Normal 4 3 4 2 4 3 2 2" xfId="4474" xr:uid="{43EC0FF3-3CA6-4486-8194-210BBFA8467E}"/>
    <cellStyle name="Normal 4 3 4 2 4 3 2 3" xfId="6922" xr:uid="{DB9E6152-C3CF-460C-A796-73BEC1ADEC3F}"/>
    <cellStyle name="Normal 4 3 4 2 4 3 3" xfId="3250" xr:uid="{8940C07C-FFDC-4041-A433-E7C6B5CD5CCC}"/>
    <cellStyle name="Normal 4 3 4 2 4 3 4" xfId="5698" xr:uid="{32108F57-F391-4D4D-A2F6-B99ECCC0DD51}"/>
    <cellStyle name="Normal 4 3 4 2 4 4" xfId="1414" xr:uid="{9B2867D9-38C6-4270-8346-C202048D8607}"/>
    <cellStyle name="Normal 4 3 4 2 4 4 2" xfId="3862" xr:uid="{AA020DD2-64D6-4093-A27F-B0B9EAAF5693}"/>
    <cellStyle name="Normal 4 3 4 2 4 4 3" xfId="6310" xr:uid="{A0F738EC-7E5F-4CB3-BCE6-F480723525BF}"/>
    <cellStyle name="Normal 4 3 4 2 4 5" xfId="2638" xr:uid="{784C0635-D4FC-4B35-9F10-3DC74033A786}"/>
    <cellStyle name="Normal 4 3 4 2 4 6" xfId="5086" xr:uid="{E2D2ED13-D636-47CF-A5C4-02394A11DE84}"/>
    <cellStyle name="Normal 4 3 4 2 5" xfId="342" xr:uid="{F4FD15A4-7252-4570-B9B8-952C5CF8B272}"/>
    <cellStyle name="Normal 4 3 4 2 5 2" xfId="955" xr:uid="{6DE687F4-08D9-4C86-A4B9-33E4A09AD045}"/>
    <cellStyle name="Normal 4 3 4 2 5 2 2" xfId="2179" xr:uid="{A80D5B4C-02E0-4261-BA84-A2F072BF32C2}"/>
    <cellStyle name="Normal 4 3 4 2 5 2 2 2" xfId="4627" xr:uid="{A8B6F54B-16D6-40E3-86B9-1062A5493310}"/>
    <cellStyle name="Normal 4 3 4 2 5 2 2 3" xfId="7075" xr:uid="{3D2B47C7-29E0-4613-BE78-69432D451483}"/>
    <cellStyle name="Normal 4 3 4 2 5 2 3" xfId="3403" xr:uid="{BA870D42-E983-4C9C-9DB7-2E166AE3829D}"/>
    <cellStyle name="Normal 4 3 4 2 5 2 4" xfId="5851" xr:uid="{C952BA3B-B406-4644-9784-8CC9D061A3A0}"/>
    <cellStyle name="Normal 4 3 4 2 5 3" xfId="1567" xr:uid="{0B122780-B117-42A8-8499-8E5D88FC6EFE}"/>
    <cellStyle name="Normal 4 3 4 2 5 3 2" xfId="4015" xr:uid="{4A040C3D-5F9F-4776-B728-EDBDDB35175D}"/>
    <cellStyle name="Normal 4 3 4 2 5 3 3" xfId="6463" xr:uid="{F4082D57-4800-4DA4-9221-8F6D926B865D}"/>
    <cellStyle name="Normal 4 3 4 2 5 4" xfId="2791" xr:uid="{83E7A311-30D4-4D2C-8FCD-FD5BE0229D3E}"/>
    <cellStyle name="Normal 4 3 4 2 5 5" xfId="5239" xr:uid="{22A7E60E-2F22-438C-AB3B-F717658B0D35}"/>
    <cellStyle name="Normal 4 3 4 2 6" xfId="649" xr:uid="{7724D221-38CD-42C6-A93A-0C665D3BE701}"/>
    <cellStyle name="Normal 4 3 4 2 6 2" xfId="1873" xr:uid="{AA93F2A5-B57E-4307-9869-F090DA0B524B}"/>
    <cellStyle name="Normal 4 3 4 2 6 2 2" xfId="4321" xr:uid="{5C517D56-6225-4212-BA77-429A3CC86A04}"/>
    <cellStyle name="Normal 4 3 4 2 6 2 3" xfId="6769" xr:uid="{C588B542-7919-4AE3-9252-B72EFD524B5B}"/>
    <cellStyle name="Normal 4 3 4 2 6 3" xfId="3097" xr:uid="{9108C374-2F12-48FE-85B8-0EF08275BC3E}"/>
    <cellStyle name="Normal 4 3 4 2 6 4" xfId="5545" xr:uid="{A1FF9909-5D50-410C-9A9F-AA80FAEFA4E3}"/>
    <cellStyle name="Normal 4 3 4 2 7" xfId="1261" xr:uid="{9A7F4B2F-0D8B-4BD3-BEA7-30A622BB91DA}"/>
    <cellStyle name="Normal 4 3 4 2 7 2" xfId="3709" xr:uid="{88E79E96-70DA-4D4A-B82B-76B4DE83E00D}"/>
    <cellStyle name="Normal 4 3 4 2 7 3" xfId="6157" xr:uid="{111BD2FF-9987-405C-9077-AD6E11E19A9C}"/>
    <cellStyle name="Normal 4 3 4 2 8" xfId="2485" xr:uid="{ADE26E75-F4C5-4EE3-BAE1-098B70778CFD}"/>
    <cellStyle name="Normal 4 3 4 2 9" xfId="4933" xr:uid="{B395B9F8-CFC7-4576-9F30-D5E25172F518}"/>
    <cellStyle name="Normal 4 3 4 3" xfId="62" xr:uid="{5E3CBEB7-B0B3-4767-8B34-0CA90A52EB60}"/>
    <cellStyle name="Normal 4 3 4 3 2" xfId="143" xr:uid="{2AA1F2D7-E466-424B-AC9F-320A7BB404B8}"/>
    <cellStyle name="Normal 4 3 4 3 2 2" xfId="296" xr:uid="{E7454134-46F7-485D-80F3-072CDA9926F4}"/>
    <cellStyle name="Normal 4 3 4 3 2 2 2" xfId="603" xr:uid="{55AAD08A-EE80-46B5-BAC4-F41962C15A62}"/>
    <cellStyle name="Normal 4 3 4 3 2 2 2 2" xfId="1216" xr:uid="{E4918C9D-8A55-4DDD-945C-446E71CDA5B1}"/>
    <cellStyle name="Normal 4 3 4 3 2 2 2 2 2" xfId="2440" xr:uid="{67941D52-D6DC-4F5E-94C0-FF7E9572811A}"/>
    <cellStyle name="Normal 4 3 4 3 2 2 2 2 2 2" xfId="4888" xr:uid="{3FE614F6-13B1-49FB-9C70-36C7B48452DD}"/>
    <cellStyle name="Normal 4 3 4 3 2 2 2 2 2 3" xfId="7336" xr:uid="{A2531D13-9356-49E0-A247-341FF5043F17}"/>
    <cellStyle name="Normal 4 3 4 3 2 2 2 2 3" xfId="3664" xr:uid="{5EA73982-F02B-4973-A57C-AF307F8A4B6D}"/>
    <cellStyle name="Normal 4 3 4 3 2 2 2 2 4" xfId="6112" xr:uid="{0571B9AB-6F3D-4250-902C-EED15AD75CFA}"/>
    <cellStyle name="Normal 4 3 4 3 2 2 2 3" xfId="1828" xr:uid="{7453F39D-8368-41CD-97BE-D63279547DA8}"/>
    <cellStyle name="Normal 4 3 4 3 2 2 2 3 2" xfId="4276" xr:uid="{0194FCA9-FED5-498F-A833-5655F51D3D7F}"/>
    <cellStyle name="Normal 4 3 4 3 2 2 2 3 3" xfId="6724" xr:uid="{7CF77984-3148-4FBC-8327-B1EBFBADDEF5}"/>
    <cellStyle name="Normal 4 3 4 3 2 2 2 4" xfId="3052" xr:uid="{7DA41865-53C8-4FFF-873D-1AC15393C00E}"/>
    <cellStyle name="Normal 4 3 4 3 2 2 2 5" xfId="5500" xr:uid="{50C78969-73AF-4D99-A763-9FA35F504F84}"/>
    <cellStyle name="Normal 4 3 4 3 2 2 3" xfId="910" xr:uid="{2072118C-B6D3-4C62-9621-0E8FB288B810}"/>
    <cellStyle name="Normal 4 3 4 3 2 2 3 2" xfId="2134" xr:uid="{DDA543FF-1EE1-410C-A390-3ABF416D501E}"/>
    <cellStyle name="Normal 4 3 4 3 2 2 3 2 2" xfId="4582" xr:uid="{410A0665-BA96-4220-9A61-02BBDD4478DA}"/>
    <cellStyle name="Normal 4 3 4 3 2 2 3 2 3" xfId="7030" xr:uid="{3243CC7C-D228-4164-99EB-8764D0BBA8AB}"/>
    <cellStyle name="Normal 4 3 4 3 2 2 3 3" xfId="3358" xr:uid="{8DC35E84-37A7-4E2E-B20E-BB3260FA642F}"/>
    <cellStyle name="Normal 4 3 4 3 2 2 3 4" xfId="5806" xr:uid="{FBE96080-6C0B-4180-B921-93D5A58123EA}"/>
    <cellStyle name="Normal 4 3 4 3 2 2 4" xfId="1522" xr:uid="{3E70E496-3B5A-49D9-9F76-2945003D4806}"/>
    <cellStyle name="Normal 4 3 4 3 2 2 4 2" xfId="3970" xr:uid="{89C358C0-1DAA-403F-8A53-414D5A207A65}"/>
    <cellStyle name="Normal 4 3 4 3 2 2 4 3" xfId="6418" xr:uid="{32D4F533-2293-40CE-82C9-B709FD41A578}"/>
    <cellStyle name="Normal 4 3 4 3 2 2 5" xfId="2746" xr:uid="{69C7FAC5-A844-4A54-9FBE-8E7BF364683F}"/>
    <cellStyle name="Normal 4 3 4 3 2 2 6" xfId="5194" xr:uid="{473F0FB8-EA57-4C16-A8E3-7F026269921F}"/>
    <cellStyle name="Normal 4 3 4 3 2 3" xfId="450" xr:uid="{AC848C7B-FA92-4C6F-AB53-4A594DDC99FC}"/>
    <cellStyle name="Normal 4 3 4 3 2 3 2" xfId="1063" xr:uid="{15509BDC-8D88-46DB-B91D-00CE9EFA5426}"/>
    <cellStyle name="Normal 4 3 4 3 2 3 2 2" xfId="2287" xr:uid="{35892D1B-B428-41FA-9AA9-70DE2AF9870B}"/>
    <cellStyle name="Normal 4 3 4 3 2 3 2 2 2" xfId="4735" xr:uid="{A4F32A1B-0D08-4E6A-8B3F-000D1F7AA07E}"/>
    <cellStyle name="Normal 4 3 4 3 2 3 2 2 3" xfId="7183" xr:uid="{44C47967-FBF2-43F8-A53F-CE38331DBA85}"/>
    <cellStyle name="Normal 4 3 4 3 2 3 2 3" xfId="3511" xr:uid="{F2493CA6-DE28-48C2-94E5-D6EB3E030512}"/>
    <cellStyle name="Normal 4 3 4 3 2 3 2 4" xfId="5959" xr:uid="{473A634D-03D1-4E99-9B46-4C92887DE820}"/>
    <cellStyle name="Normal 4 3 4 3 2 3 3" xfId="1675" xr:uid="{09AD1BB4-D57D-478B-BBAB-113DEA1C98DE}"/>
    <cellStyle name="Normal 4 3 4 3 2 3 3 2" xfId="4123" xr:uid="{E7CD201B-5B15-4372-86F3-88331A9DBD4B}"/>
    <cellStyle name="Normal 4 3 4 3 2 3 3 3" xfId="6571" xr:uid="{0230DC93-9D72-458A-A779-5A7443BB129A}"/>
    <cellStyle name="Normal 4 3 4 3 2 3 4" xfId="2899" xr:uid="{C3B22C86-701B-451D-BDB1-01C951F4CE19}"/>
    <cellStyle name="Normal 4 3 4 3 2 3 5" xfId="5347" xr:uid="{C0F0A5E1-3367-494E-8D4C-4B89AD08D6E1}"/>
    <cellStyle name="Normal 4 3 4 3 2 4" xfId="757" xr:uid="{5E9FEEC9-CAA3-489D-B571-846ED3669F74}"/>
    <cellStyle name="Normal 4 3 4 3 2 4 2" xfId="1981" xr:uid="{E15159A0-2916-45FD-9254-8D8EF6A0293C}"/>
    <cellStyle name="Normal 4 3 4 3 2 4 2 2" xfId="4429" xr:uid="{417DC2F1-0C3C-4847-B021-E0073D887E3F}"/>
    <cellStyle name="Normal 4 3 4 3 2 4 2 3" xfId="6877" xr:uid="{68034580-C9A9-462A-B209-15EA1157549A}"/>
    <cellStyle name="Normal 4 3 4 3 2 4 3" xfId="3205" xr:uid="{2B68BF13-9D98-44C1-A697-FAA7CD8FAECE}"/>
    <cellStyle name="Normal 4 3 4 3 2 4 4" xfId="5653" xr:uid="{3B0CA9D4-37D4-4077-9B27-94F5F72BC640}"/>
    <cellStyle name="Normal 4 3 4 3 2 5" xfId="1369" xr:uid="{003B3FF6-8793-439B-B82B-F8197CA9A266}"/>
    <cellStyle name="Normal 4 3 4 3 2 5 2" xfId="3817" xr:uid="{0E065446-DC88-41E4-9450-369273D9DBEB}"/>
    <cellStyle name="Normal 4 3 4 3 2 5 3" xfId="6265" xr:uid="{27B4D0EE-AE0A-4C8D-9A15-339440A6B0EC}"/>
    <cellStyle name="Normal 4 3 4 3 2 6" xfId="2593" xr:uid="{9627B4BD-C882-419A-BBBA-4DE4E98B14EF}"/>
    <cellStyle name="Normal 4 3 4 3 2 7" xfId="5041" xr:uid="{B39D0727-C926-4C0B-B714-B8AE5E1D20D8}"/>
    <cellStyle name="Normal 4 3 4 3 3" xfId="215" xr:uid="{71EDF877-C9B9-4889-8C47-E8D1E0F0023F}"/>
    <cellStyle name="Normal 4 3 4 3 3 2" xfId="522" xr:uid="{6DB5C845-7436-448A-85C8-9F92F5AD4287}"/>
    <cellStyle name="Normal 4 3 4 3 3 2 2" xfId="1135" xr:uid="{FB0153FE-BA2A-4EBF-A12E-75E240813E99}"/>
    <cellStyle name="Normal 4 3 4 3 3 2 2 2" xfId="2359" xr:uid="{4D1AAC89-93BD-42C4-9E9D-C8F2D4EB59DA}"/>
    <cellStyle name="Normal 4 3 4 3 3 2 2 2 2" xfId="4807" xr:uid="{91564C11-E144-4931-B83F-C4AF68F84A52}"/>
    <cellStyle name="Normal 4 3 4 3 3 2 2 2 3" xfId="7255" xr:uid="{64109363-C41F-4CB4-B841-A29F1EDD9543}"/>
    <cellStyle name="Normal 4 3 4 3 3 2 2 3" xfId="3583" xr:uid="{098077CC-E245-4352-AEB5-B0D12E6FA195}"/>
    <cellStyle name="Normal 4 3 4 3 3 2 2 4" xfId="6031" xr:uid="{05074EF4-6581-4F1C-9899-1EFC899A8286}"/>
    <cellStyle name="Normal 4 3 4 3 3 2 3" xfId="1747" xr:uid="{3FE7C84A-DCB8-4057-8067-ABDDF8B9266A}"/>
    <cellStyle name="Normal 4 3 4 3 3 2 3 2" xfId="4195" xr:uid="{C07DCE5F-94AD-4EB6-83CF-D01F825D6CD9}"/>
    <cellStyle name="Normal 4 3 4 3 3 2 3 3" xfId="6643" xr:uid="{7B4E780A-1074-446D-80A6-60143FAA7178}"/>
    <cellStyle name="Normal 4 3 4 3 3 2 4" xfId="2971" xr:uid="{AA2B34CE-B87A-48BD-8F78-EFE402E7B3FC}"/>
    <cellStyle name="Normal 4 3 4 3 3 2 5" xfId="5419" xr:uid="{4AFBA3E9-D69F-4850-B05B-17085E55FFDE}"/>
    <cellStyle name="Normal 4 3 4 3 3 3" xfId="829" xr:uid="{86B5E222-9F27-479F-BF36-7132C30B030B}"/>
    <cellStyle name="Normal 4 3 4 3 3 3 2" xfId="2053" xr:uid="{E04C13BB-DC05-4ACC-B547-4B217BEF8140}"/>
    <cellStyle name="Normal 4 3 4 3 3 3 2 2" xfId="4501" xr:uid="{ABC3958E-C3A3-46DC-A6B7-D78170AD0873}"/>
    <cellStyle name="Normal 4 3 4 3 3 3 2 3" xfId="6949" xr:uid="{F0E2F24A-67FF-4C66-B0A6-B93F87AD73F1}"/>
    <cellStyle name="Normal 4 3 4 3 3 3 3" xfId="3277" xr:uid="{504FEB8E-0C95-414B-B6B2-A4F0907FED8C}"/>
    <cellStyle name="Normal 4 3 4 3 3 3 4" xfId="5725" xr:uid="{0A6403E8-C69E-4206-93EC-1D86953AEFD0}"/>
    <cellStyle name="Normal 4 3 4 3 3 4" xfId="1441" xr:uid="{F3820887-20ED-4703-9F1B-5D280DE10B1F}"/>
    <cellStyle name="Normal 4 3 4 3 3 4 2" xfId="3889" xr:uid="{B235C025-3559-47AF-BF87-097A72FDCFE1}"/>
    <cellStyle name="Normal 4 3 4 3 3 4 3" xfId="6337" xr:uid="{0608ADA5-5539-45B5-AD14-B1A7E7EF8F26}"/>
    <cellStyle name="Normal 4 3 4 3 3 5" xfId="2665" xr:uid="{2D2AEEAF-8806-478C-9B27-1792821E4B73}"/>
    <cellStyle name="Normal 4 3 4 3 3 6" xfId="5113" xr:uid="{4B37D3B3-52CA-4DF2-AFCC-E6464F874A57}"/>
    <cellStyle name="Normal 4 3 4 3 4" xfId="369" xr:uid="{8EF588BF-FA69-4D16-A598-23466B1DBBB5}"/>
    <cellStyle name="Normal 4 3 4 3 4 2" xfId="982" xr:uid="{0A14DE1C-5F6F-4B67-8B77-CB581CD96827}"/>
    <cellStyle name="Normal 4 3 4 3 4 2 2" xfId="2206" xr:uid="{7BBDC991-90CF-4AD9-A5E1-76E2B7AD7046}"/>
    <cellStyle name="Normal 4 3 4 3 4 2 2 2" xfId="4654" xr:uid="{4DB131A6-DE6F-417A-B9FB-174AF7CB362E}"/>
    <cellStyle name="Normal 4 3 4 3 4 2 2 3" xfId="7102" xr:uid="{F032CF26-3A2C-41CA-BD6A-FC4ECCCA70BD}"/>
    <cellStyle name="Normal 4 3 4 3 4 2 3" xfId="3430" xr:uid="{B817909B-6D07-4D14-9D7D-EB933CF75142}"/>
    <cellStyle name="Normal 4 3 4 3 4 2 4" xfId="5878" xr:uid="{FBD61E11-70CB-4A35-8000-39DE463B281D}"/>
    <cellStyle name="Normal 4 3 4 3 4 3" xfId="1594" xr:uid="{58FAF923-8652-4773-B1D0-CDCDB30A5565}"/>
    <cellStyle name="Normal 4 3 4 3 4 3 2" xfId="4042" xr:uid="{C58AD7E5-AAEB-4F30-BAA3-80DC86E0A832}"/>
    <cellStyle name="Normal 4 3 4 3 4 3 3" xfId="6490" xr:uid="{EB4AECA3-21EA-46B5-A16D-CD1698F08B6F}"/>
    <cellStyle name="Normal 4 3 4 3 4 4" xfId="2818" xr:uid="{A4970996-7D04-4700-9129-BD5D230984F3}"/>
    <cellStyle name="Normal 4 3 4 3 4 5" xfId="5266" xr:uid="{5BF06DC2-F320-43E5-B308-7B1B9D21EEC8}"/>
    <cellStyle name="Normal 4 3 4 3 5" xfId="676" xr:uid="{FB6BF33A-43A9-4AFE-B232-92EFB02F4C5D}"/>
    <cellStyle name="Normal 4 3 4 3 5 2" xfId="1900" xr:uid="{5D9DE875-727C-4968-82BE-2EBDA00138ED}"/>
    <cellStyle name="Normal 4 3 4 3 5 2 2" xfId="4348" xr:uid="{3C9B2204-76A0-4D3D-8208-E63285283394}"/>
    <cellStyle name="Normal 4 3 4 3 5 2 3" xfId="6796" xr:uid="{233DD637-F298-49C4-96F4-38A05D388BF0}"/>
    <cellStyle name="Normal 4 3 4 3 5 3" xfId="3124" xr:uid="{D9AA8F35-F310-4BBD-A0EA-A96DF30CE02E}"/>
    <cellStyle name="Normal 4 3 4 3 5 4" xfId="5572" xr:uid="{C5D31FD2-ACC1-4DE8-BDC2-7A69D606B6E3}"/>
    <cellStyle name="Normal 4 3 4 3 6" xfId="1288" xr:uid="{056060C2-2D61-4EEA-94C5-A9F572E3392A}"/>
    <cellStyle name="Normal 4 3 4 3 6 2" xfId="3736" xr:uid="{E641A25B-06BF-422F-88C3-55D33E567DC4}"/>
    <cellStyle name="Normal 4 3 4 3 6 3" xfId="6184" xr:uid="{F0DF3625-F707-4D53-8816-9BFC9FE238EA}"/>
    <cellStyle name="Normal 4 3 4 3 7" xfId="2512" xr:uid="{8D428E2C-DC03-42FE-A60B-44795223FEDC}"/>
    <cellStyle name="Normal 4 3 4 3 8" xfId="4960" xr:uid="{A8647834-FEB1-4EB2-AC5A-093C0F2C566B}"/>
    <cellStyle name="Normal 4 3 4 4" xfId="98" xr:uid="{96556740-72B9-438B-ACE7-C1483FACB9BE}"/>
    <cellStyle name="Normal 4 3 4 4 2" xfId="251" xr:uid="{1210C478-E580-47EC-AF0C-2AD59E67DE5F}"/>
    <cellStyle name="Normal 4 3 4 4 2 2" xfId="558" xr:uid="{CCFC867F-A3CF-42ED-9B64-C48D9DD5A76E}"/>
    <cellStyle name="Normal 4 3 4 4 2 2 2" xfId="1171" xr:uid="{B5FB80AD-CB0B-4FD6-AC21-3244D338D1A1}"/>
    <cellStyle name="Normal 4 3 4 4 2 2 2 2" xfId="2395" xr:uid="{9E2B0ECD-CBD0-4581-9A6B-390149C60188}"/>
    <cellStyle name="Normal 4 3 4 4 2 2 2 2 2" xfId="4843" xr:uid="{FBED2BE9-A5DF-4A36-9FF3-AEAF4582F419}"/>
    <cellStyle name="Normal 4 3 4 4 2 2 2 2 3" xfId="7291" xr:uid="{CC0BD15E-6D7C-498C-A471-99B278566B39}"/>
    <cellStyle name="Normal 4 3 4 4 2 2 2 3" xfId="3619" xr:uid="{49BA1619-C719-41F4-8C55-78A22222400C}"/>
    <cellStyle name="Normal 4 3 4 4 2 2 2 4" xfId="6067" xr:uid="{2D2B2787-9E6F-46F7-AE96-387B00E12573}"/>
    <cellStyle name="Normal 4 3 4 4 2 2 3" xfId="1783" xr:uid="{B4683915-6C70-4EAB-8343-25ABE5CC97F1}"/>
    <cellStyle name="Normal 4 3 4 4 2 2 3 2" xfId="4231" xr:uid="{19584A6D-6AEC-48A2-99EC-036147CBBDF2}"/>
    <cellStyle name="Normal 4 3 4 4 2 2 3 3" xfId="6679" xr:uid="{61E738F0-5815-4A36-91E7-0ABE67A04228}"/>
    <cellStyle name="Normal 4 3 4 4 2 2 4" xfId="3007" xr:uid="{F34CF487-D1F9-4B9F-814A-B20EACC181C2}"/>
    <cellStyle name="Normal 4 3 4 4 2 2 5" xfId="5455" xr:uid="{91F47B8D-5D17-4A08-BFE2-CCF6F1CAD6D2}"/>
    <cellStyle name="Normal 4 3 4 4 2 3" xfId="865" xr:uid="{F0F83B21-82B0-4969-8291-74640D03CCF3}"/>
    <cellStyle name="Normal 4 3 4 4 2 3 2" xfId="2089" xr:uid="{FC7AC54B-6D64-43DD-B455-41C7FCA36390}"/>
    <cellStyle name="Normal 4 3 4 4 2 3 2 2" xfId="4537" xr:uid="{B9E152F7-06AC-440E-91C3-B314C11BC6D5}"/>
    <cellStyle name="Normal 4 3 4 4 2 3 2 3" xfId="6985" xr:uid="{14C69EED-3430-49F0-B9D1-D8FEFE90C10F}"/>
    <cellStyle name="Normal 4 3 4 4 2 3 3" xfId="3313" xr:uid="{55910A05-45C1-4155-8DD8-BA5E7A08D4D1}"/>
    <cellStyle name="Normal 4 3 4 4 2 3 4" xfId="5761" xr:uid="{ED8C43F3-B062-41E0-AED9-2EA9F248E209}"/>
    <cellStyle name="Normal 4 3 4 4 2 4" xfId="1477" xr:uid="{4447BB16-8AFA-4780-82BA-205490C2323C}"/>
    <cellStyle name="Normal 4 3 4 4 2 4 2" xfId="3925" xr:uid="{2C27A411-AE55-4CC5-AB4E-29A17B0D639B}"/>
    <cellStyle name="Normal 4 3 4 4 2 4 3" xfId="6373" xr:uid="{451743E9-FFC7-4CE9-BAFB-302D3B6BF455}"/>
    <cellStyle name="Normal 4 3 4 4 2 5" xfId="2701" xr:uid="{BB881BD2-2667-4F3B-87F5-2A2108873066}"/>
    <cellStyle name="Normal 4 3 4 4 2 6" xfId="5149" xr:uid="{30AD711B-A935-42AF-B20D-11B39D7732E0}"/>
    <cellStyle name="Normal 4 3 4 4 3" xfId="405" xr:uid="{B7499CFB-CCFC-451E-A482-32131FBC1338}"/>
    <cellStyle name="Normal 4 3 4 4 3 2" xfId="1018" xr:uid="{2FB3B395-A1F1-4CA1-B70A-4A6D6D32922E}"/>
    <cellStyle name="Normal 4 3 4 4 3 2 2" xfId="2242" xr:uid="{71DA70CA-E334-47FC-BAC4-C7174040466E}"/>
    <cellStyle name="Normal 4 3 4 4 3 2 2 2" xfId="4690" xr:uid="{7BE3DA94-F04C-4015-8244-3198E81B4065}"/>
    <cellStyle name="Normal 4 3 4 4 3 2 2 3" xfId="7138" xr:uid="{B09544AA-D05B-4BAB-BC21-7258E8DD963A}"/>
    <cellStyle name="Normal 4 3 4 4 3 2 3" xfId="3466" xr:uid="{C011F972-67DC-4E14-A94D-52805EDCDCE4}"/>
    <cellStyle name="Normal 4 3 4 4 3 2 4" xfId="5914" xr:uid="{218F2BAE-9C42-4591-93D2-4A38D7995471}"/>
    <cellStyle name="Normal 4 3 4 4 3 3" xfId="1630" xr:uid="{6B367FFA-CB67-4DE9-B04E-F15442862EC4}"/>
    <cellStyle name="Normal 4 3 4 4 3 3 2" xfId="4078" xr:uid="{AD0E88DD-569D-4FF3-80C8-9C9A522B55B7}"/>
    <cellStyle name="Normal 4 3 4 4 3 3 3" xfId="6526" xr:uid="{9D20B1F7-49FD-40A7-B2DF-3773225C5C80}"/>
    <cellStyle name="Normal 4 3 4 4 3 4" xfId="2854" xr:uid="{7AAC3A3C-CFBB-403E-8DC0-5E75F531E98A}"/>
    <cellStyle name="Normal 4 3 4 4 3 5" xfId="5302" xr:uid="{2083581B-0D83-40AF-AE97-3EECE3980FA7}"/>
    <cellStyle name="Normal 4 3 4 4 4" xfId="712" xr:uid="{F5D5F98D-073F-4E40-84AF-023098C475D3}"/>
    <cellStyle name="Normal 4 3 4 4 4 2" xfId="1936" xr:uid="{635AE61F-2484-41A1-A1D2-214C34738B63}"/>
    <cellStyle name="Normal 4 3 4 4 4 2 2" xfId="4384" xr:uid="{B79D260C-55DC-406D-AD39-53AB357DC23D}"/>
    <cellStyle name="Normal 4 3 4 4 4 2 3" xfId="6832" xr:uid="{C2D7435C-6699-4B27-AB7C-766A958ABFFD}"/>
    <cellStyle name="Normal 4 3 4 4 4 3" xfId="3160" xr:uid="{55A5E6F9-314E-4E02-88F4-E42ABD64BA5B}"/>
    <cellStyle name="Normal 4 3 4 4 4 4" xfId="5608" xr:uid="{9148E3F1-CA23-4EF2-9C2F-A63654226F22}"/>
    <cellStyle name="Normal 4 3 4 4 5" xfId="1324" xr:uid="{681A9F72-066C-4DEA-B822-25BE6CBF0C3A}"/>
    <cellStyle name="Normal 4 3 4 4 5 2" xfId="3772" xr:uid="{CC4E03C8-1C33-4CD1-91CC-1D56D122AB11}"/>
    <cellStyle name="Normal 4 3 4 4 5 3" xfId="6220" xr:uid="{B223AFA5-EA44-4E41-8359-1991CA3CBBDB}"/>
    <cellStyle name="Normal 4 3 4 4 6" xfId="2548" xr:uid="{CEEBB268-35E2-42EB-B4DB-35710BBC8CC7}"/>
    <cellStyle name="Normal 4 3 4 4 7" xfId="4996" xr:uid="{AEAD21C4-A123-4701-A831-14FB968C7E13}"/>
    <cellStyle name="Normal 4 3 4 5" xfId="170" xr:uid="{368D7D89-DE2E-4128-B648-D6A5A2C4D1AC}"/>
    <cellStyle name="Normal 4 3 4 5 2" xfId="477" xr:uid="{411C6F15-4B28-46B7-8A8C-B24CC659E457}"/>
    <cellStyle name="Normal 4 3 4 5 2 2" xfId="1090" xr:uid="{E56A6B28-69FE-41A8-B828-D76670C35FB2}"/>
    <cellStyle name="Normal 4 3 4 5 2 2 2" xfId="2314" xr:uid="{980317D0-65BB-448D-BCCA-20B3883126C4}"/>
    <cellStyle name="Normal 4 3 4 5 2 2 2 2" xfId="4762" xr:uid="{84C7567F-4430-4D1A-9520-047829907A70}"/>
    <cellStyle name="Normal 4 3 4 5 2 2 2 3" xfId="7210" xr:uid="{E582D35E-8630-487F-ACDF-61E5BC33AF4B}"/>
    <cellStyle name="Normal 4 3 4 5 2 2 3" xfId="3538" xr:uid="{282ED750-8919-4E87-864F-196D128A94D3}"/>
    <cellStyle name="Normal 4 3 4 5 2 2 4" xfId="5986" xr:uid="{F1F847FE-22B8-4EE9-8FD3-10B0C1E1A77F}"/>
    <cellStyle name="Normal 4 3 4 5 2 3" xfId="1702" xr:uid="{C1EDD819-CBF1-4D00-B72C-6207C4F70584}"/>
    <cellStyle name="Normal 4 3 4 5 2 3 2" xfId="4150" xr:uid="{6112F637-7D7D-467A-8325-168614DD23D5}"/>
    <cellStyle name="Normal 4 3 4 5 2 3 3" xfId="6598" xr:uid="{B673D520-3F7D-4835-91E6-4BCED27B6835}"/>
    <cellStyle name="Normal 4 3 4 5 2 4" xfId="2926" xr:uid="{588E23A3-61F9-4E4F-8157-334617CA6EA0}"/>
    <cellStyle name="Normal 4 3 4 5 2 5" xfId="5374" xr:uid="{D226E31E-B7B8-4DEC-A8CF-430FEC5C8635}"/>
    <cellStyle name="Normal 4 3 4 5 3" xfId="784" xr:uid="{0B16D86F-F8B8-4568-9972-2F49DE9C8A53}"/>
    <cellStyle name="Normal 4 3 4 5 3 2" xfId="2008" xr:uid="{9E2A879A-DCBE-45B7-BFD1-BE32C1FB3CCD}"/>
    <cellStyle name="Normal 4 3 4 5 3 2 2" xfId="4456" xr:uid="{FFF63CAF-8EE1-4F46-9D1E-214B65DEE1F4}"/>
    <cellStyle name="Normal 4 3 4 5 3 2 3" xfId="6904" xr:uid="{00377438-4DB2-4442-8262-45A6DF3F4DA9}"/>
    <cellStyle name="Normal 4 3 4 5 3 3" xfId="3232" xr:uid="{BC62DECD-2860-4B13-BB78-91DE113233EB}"/>
    <cellStyle name="Normal 4 3 4 5 3 4" xfId="5680" xr:uid="{A6038ED6-54E8-4AD5-84A6-92F55B7C85D4}"/>
    <cellStyle name="Normal 4 3 4 5 4" xfId="1396" xr:uid="{FA242D41-765E-44C6-98EC-9766B0FD2A64}"/>
    <cellStyle name="Normal 4 3 4 5 4 2" xfId="3844" xr:uid="{0152D849-5656-472E-927E-C2BE99A0B2FB}"/>
    <cellStyle name="Normal 4 3 4 5 4 3" xfId="6292" xr:uid="{329F7480-57A1-4C05-90A6-6E8079105F1D}"/>
    <cellStyle name="Normal 4 3 4 5 5" xfId="2620" xr:uid="{D2574772-D6D2-4AE5-8BA0-2B161F532A37}"/>
    <cellStyle name="Normal 4 3 4 5 6" xfId="5068" xr:uid="{378EA683-54B8-411B-AC57-3D2E70CCBD83}"/>
    <cellStyle name="Normal 4 3 4 6" xfId="324" xr:uid="{5B15680C-AB8F-4F89-BF02-ACEA9CF52A9C}"/>
    <cellStyle name="Normal 4 3 4 6 2" xfId="937" xr:uid="{C108FEFC-AB96-4E45-A6FB-99AC11C4B3C6}"/>
    <cellStyle name="Normal 4 3 4 6 2 2" xfId="2161" xr:uid="{38C17907-91F7-41F1-A47D-7613F5CB31D4}"/>
    <cellStyle name="Normal 4 3 4 6 2 2 2" xfId="4609" xr:uid="{755AA508-C5B7-45DF-AA70-EB3EE213CE6E}"/>
    <cellStyle name="Normal 4 3 4 6 2 2 3" xfId="7057" xr:uid="{BEC11F6C-AC0C-4A82-BFDF-E6B3350DA2FE}"/>
    <cellStyle name="Normal 4 3 4 6 2 3" xfId="3385" xr:uid="{B959594D-D90A-45A3-AD34-7BB11AB8D4F1}"/>
    <cellStyle name="Normal 4 3 4 6 2 4" xfId="5833" xr:uid="{E01C3FA7-CB78-4887-9B60-42D2A78C9318}"/>
    <cellStyle name="Normal 4 3 4 6 3" xfId="1549" xr:uid="{1502AE72-0430-4F0B-9995-4DA121AAA124}"/>
    <cellStyle name="Normal 4 3 4 6 3 2" xfId="3997" xr:uid="{C1C57F16-6776-468D-A276-BBBEA9E7FB91}"/>
    <cellStyle name="Normal 4 3 4 6 3 3" xfId="6445" xr:uid="{3FD473D5-C84C-4304-9C93-E08D4C4EC993}"/>
    <cellStyle name="Normal 4 3 4 6 4" xfId="2773" xr:uid="{9358B3A4-B714-4209-B6FE-C05E468D1725}"/>
    <cellStyle name="Normal 4 3 4 6 5" xfId="5221" xr:uid="{E1337D76-1E39-4362-B627-8D7DB8FA32E2}"/>
    <cellStyle name="Normal 4 3 4 7" xfId="631" xr:uid="{29DB3711-0F12-4735-B794-3CF0D9474466}"/>
    <cellStyle name="Normal 4 3 4 7 2" xfId="1855" xr:uid="{2BD3D14C-B617-4017-8B8B-29E8C4C685CA}"/>
    <cellStyle name="Normal 4 3 4 7 2 2" xfId="4303" xr:uid="{C636C3FB-C665-40BF-9DAA-EA15643093ED}"/>
    <cellStyle name="Normal 4 3 4 7 2 3" xfId="6751" xr:uid="{AC3908BF-1601-43B6-984D-182F533EB68F}"/>
    <cellStyle name="Normal 4 3 4 7 3" xfId="3079" xr:uid="{A139D5A1-E056-4C87-A8E9-9668916AD13A}"/>
    <cellStyle name="Normal 4 3 4 7 4" xfId="5527" xr:uid="{CB582475-8246-4823-84C9-7FEF200D0B9A}"/>
    <cellStyle name="Normal 4 3 4 8" xfId="1243" xr:uid="{BB347806-268E-4F3E-A6B1-F46F53C0FE52}"/>
    <cellStyle name="Normal 4 3 4 8 2" xfId="3691" xr:uid="{13ED6B62-ADAD-449F-BFA3-3F75D0801AF7}"/>
    <cellStyle name="Normal 4 3 4 8 3" xfId="6139" xr:uid="{4E92A2B8-D8EA-4841-95A5-BB10796D7669}"/>
    <cellStyle name="Normal 4 3 4 9" xfId="2467" xr:uid="{00851052-7208-45D5-A5C1-7B55701658E3}"/>
    <cellStyle name="Normal 4 3 5" xfId="25" xr:uid="{4B0A6D88-D554-4099-9D92-96DDB5B1EFB5}"/>
    <cellStyle name="Normal 4 3 5 10" xfId="4924" xr:uid="{9BCCC226-A9E0-44BC-8DA7-6AE8CAD34676}"/>
    <cellStyle name="Normal 4 3 5 2" xfId="43" xr:uid="{50969A31-E3EC-4941-8A8A-137B7B311D79}"/>
    <cellStyle name="Normal 4 3 5 2 2" xfId="80" xr:uid="{6A6D532F-7A10-40FF-B1FC-2CEC6B10B992}"/>
    <cellStyle name="Normal 4 3 5 2 2 2" xfId="161" xr:uid="{70F432DF-AC0B-468C-B070-528206C7E1C4}"/>
    <cellStyle name="Normal 4 3 5 2 2 2 2" xfId="314" xr:uid="{55F2BA55-C695-4E1F-915C-6D060DDE8662}"/>
    <cellStyle name="Normal 4 3 5 2 2 2 2 2" xfId="621" xr:uid="{5888513F-D1B8-4207-9036-EDFD29E56E68}"/>
    <cellStyle name="Normal 4 3 5 2 2 2 2 2 2" xfId="1234" xr:uid="{1820B689-A5AA-4019-B530-23756DB888F8}"/>
    <cellStyle name="Normal 4 3 5 2 2 2 2 2 2 2" xfId="2458" xr:uid="{3D8111A5-4EA0-4B49-A84D-0A8068B3E574}"/>
    <cellStyle name="Normal 4 3 5 2 2 2 2 2 2 2 2" xfId="4906" xr:uid="{9A10E54A-A69B-4E11-A712-120EBE984CAC}"/>
    <cellStyle name="Normal 4 3 5 2 2 2 2 2 2 2 3" xfId="7354" xr:uid="{752E6059-E828-4B0D-BAA2-019009852810}"/>
    <cellStyle name="Normal 4 3 5 2 2 2 2 2 2 3" xfId="3682" xr:uid="{20FEDEEA-F51B-4974-BFDB-123B46B42381}"/>
    <cellStyle name="Normal 4 3 5 2 2 2 2 2 2 4" xfId="6130" xr:uid="{D52DCA1B-DBF3-47BD-A2CF-CB2B44DB888A}"/>
    <cellStyle name="Normal 4 3 5 2 2 2 2 2 3" xfId="1846" xr:uid="{156DA031-4503-4D19-8D13-07766AA86577}"/>
    <cellStyle name="Normal 4 3 5 2 2 2 2 2 3 2" xfId="4294" xr:uid="{207949BC-31F7-46B2-93B4-D2D4069CA361}"/>
    <cellStyle name="Normal 4 3 5 2 2 2 2 2 3 3" xfId="6742" xr:uid="{B9141C1F-3C6B-4B96-BEE6-FDE1FAC09FF8}"/>
    <cellStyle name="Normal 4 3 5 2 2 2 2 2 4" xfId="3070" xr:uid="{27CD45A0-4759-4783-A8AE-9DB7B254F93C}"/>
    <cellStyle name="Normal 4 3 5 2 2 2 2 2 5" xfId="5518" xr:uid="{01E7D334-8EDD-41E7-AD73-6CD3F2931402}"/>
    <cellStyle name="Normal 4 3 5 2 2 2 2 3" xfId="928" xr:uid="{6A9725D8-9C60-4802-A7A8-EF3427F78F40}"/>
    <cellStyle name="Normal 4 3 5 2 2 2 2 3 2" xfId="2152" xr:uid="{D462E2E4-6F98-44E2-A8A8-BE69185B035E}"/>
    <cellStyle name="Normal 4 3 5 2 2 2 2 3 2 2" xfId="4600" xr:uid="{EEDA8C53-C1CC-4974-B00F-49C118F98A91}"/>
    <cellStyle name="Normal 4 3 5 2 2 2 2 3 2 3" xfId="7048" xr:uid="{CDBDDF3A-A4B8-435C-9EAE-5940B3B83ED1}"/>
    <cellStyle name="Normal 4 3 5 2 2 2 2 3 3" xfId="3376" xr:uid="{91F75733-2822-4960-8D34-37F3CC839234}"/>
    <cellStyle name="Normal 4 3 5 2 2 2 2 3 4" xfId="5824" xr:uid="{531D4D2C-DF94-49B0-BF53-FFD52AB68BC9}"/>
    <cellStyle name="Normal 4 3 5 2 2 2 2 4" xfId="1540" xr:uid="{7C2B88BB-8915-4F2D-951F-4E7AC0C53F45}"/>
    <cellStyle name="Normal 4 3 5 2 2 2 2 4 2" xfId="3988" xr:uid="{B81DB06B-6B79-45E7-A697-DC968BCA9E08}"/>
    <cellStyle name="Normal 4 3 5 2 2 2 2 4 3" xfId="6436" xr:uid="{8084DF4E-0B87-454A-8FB3-056541687356}"/>
    <cellStyle name="Normal 4 3 5 2 2 2 2 5" xfId="2764" xr:uid="{8F4A1FC6-32F8-481C-835E-014354997AE0}"/>
    <cellStyle name="Normal 4 3 5 2 2 2 2 6" xfId="5212" xr:uid="{90CB1C3D-48C3-4063-9520-6BE21CEFA7AD}"/>
    <cellStyle name="Normal 4 3 5 2 2 2 3" xfId="468" xr:uid="{6811A2CC-190F-464E-AF2B-3F7E50277926}"/>
    <cellStyle name="Normal 4 3 5 2 2 2 3 2" xfId="1081" xr:uid="{5C8F1E43-59CF-4B3F-ABB4-41F802582930}"/>
    <cellStyle name="Normal 4 3 5 2 2 2 3 2 2" xfId="2305" xr:uid="{6737680E-B8FC-43F3-9407-155CFA252459}"/>
    <cellStyle name="Normal 4 3 5 2 2 2 3 2 2 2" xfId="4753" xr:uid="{9BD85176-A013-4023-8E18-F231826B65A5}"/>
    <cellStyle name="Normal 4 3 5 2 2 2 3 2 2 3" xfId="7201" xr:uid="{585CAAFF-DBC1-4FD5-8451-5352DBE4F052}"/>
    <cellStyle name="Normal 4 3 5 2 2 2 3 2 3" xfId="3529" xr:uid="{350FDCB2-6A0C-4325-8F3A-F6978BEE09C9}"/>
    <cellStyle name="Normal 4 3 5 2 2 2 3 2 4" xfId="5977" xr:uid="{C600C07D-5CC4-4560-B2E3-7BF733CCCDE0}"/>
    <cellStyle name="Normal 4 3 5 2 2 2 3 3" xfId="1693" xr:uid="{43CE203C-1183-4B25-88F3-AB5A34ADC4A5}"/>
    <cellStyle name="Normal 4 3 5 2 2 2 3 3 2" xfId="4141" xr:uid="{EA87B891-15ED-4FB5-A134-A72940B2A209}"/>
    <cellStyle name="Normal 4 3 5 2 2 2 3 3 3" xfId="6589" xr:uid="{177E14DC-DD65-46EB-9C87-C0508E6EEA02}"/>
    <cellStyle name="Normal 4 3 5 2 2 2 3 4" xfId="2917" xr:uid="{B999AD27-7A3F-47E7-8D8B-853877121BA9}"/>
    <cellStyle name="Normal 4 3 5 2 2 2 3 5" xfId="5365" xr:uid="{BC13CAC1-4BF3-4E57-9B1F-1A0251952FF1}"/>
    <cellStyle name="Normal 4 3 5 2 2 2 4" xfId="775" xr:uid="{AB0A5658-0FAD-4969-86FD-6059A4817C79}"/>
    <cellStyle name="Normal 4 3 5 2 2 2 4 2" xfId="1999" xr:uid="{EEE16D1F-4BAF-42DB-89A0-6944736BBDA9}"/>
    <cellStyle name="Normal 4 3 5 2 2 2 4 2 2" xfId="4447" xr:uid="{8082346C-0628-444E-974D-9D05F26E69AF}"/>
    <cellStyle name="Normal 4 3 5 2 2 2 4 2 3" xfId="6895" xr:uid="{86D8956E-5F5A-44D2-BEBA-710B6234E71B}"/>
    <cellStyle name="Normal 4 3 5 2 2 2 4 3" xfId="3223" xr:uid="{447BD967-F82B-494C-9062-372AA5D0E0D2}"/>
    <cellStyle name="Normal 4 3 5 2 2 2 4 4" xfId="5671" xr:uid="{FFE4D0DF-C4A5-46F2-939D-14D138BADF63}"/>
    <cellStyle name="Normal 4 3 5 2 2 2 5" xfId="1387" xr:uid="{FD331E0F-6A61-4983-A082-C66B0394CC6F}"/>
    <cellStyle name="Normal 4 3 5 2 2 2 5 2" xfId="3835" xr:uid="{227A78C6-F654-44ED-8313-2564CA4A8789}"/>
    <cellStyle name="Normal 4 3 5 2 2 2 5 3" xfId="6283" xr:uid="{0028CB78-44E6-4A36-9BBD-C7D180050503}"/>
    <cellStyle name="Normal 4 3 5 2 2 2 6" xfId="2611" xr:uid="{0B1DC0E4-71D7-4007-A961-1328307E3F57}"/>
    <cellStyle name="Normal 4 3 5 2 2 2 7" xfId="5059" xr:uid="{F816BEA8-85B5-418A-854D-4427CE5C0B1B}"/>
    <cellStyle name="Normal 4 3 5 2 2 3" xfId="233" xr:uid="{7E2A6295-5E66-450A-9E7B-35E6BC88207B}"/>
    <cellStyle name="Normal 4 3 5 2 2 3 2" xfId="540" xr:uid="{1F93D32A-D427-4EA4-9F09-91CB0165C65C}"/>
    <cellStyle name="Normal 4 3 5 2 2 3 2 2" xfId="1153" xr:uid="{67926989-E58D-4776-AFF4-1AC004E14BB1}"/>
    <cellStyle name="Normal 4 3 5 2 2 3 2 2 2" xfId="2377" xr:uid="{DE734F1A-7FDA-404D-8F9B-6488900C53EE}"/>
    <cellStyle name="Normal 4 3 5 2 2 3 2 2 2 2" xfId="4825" xr:uid="{F9259B7E-2537-4DAE-A415-89F1CF025110}"/>
    <cellStyle name="Normal 4 3 5 2 2 3 2 2 2 3" xfId="7273" xr:uid="{C03B1FB6-1FAD-47BA-B5C1-CA91EF1A16D9}"/>
    <cellStyle name="Normal 4 3 5 2 2 3 2 2 3" xfId="3601" xr:uid="{58F7D5E5-1881-4F4F-9D10-06F673EC4548}"/>
    <cellStyle name="Normal 4 3 5 2 2 3 2 2 4" xfId="6049" xr:uid="{DB8D5934-8692-4A66-9F69-C8D2C8094407}"/>
    <cellStyle name="Normal 4 3 5 2 2 3 2 3" xfId="1765" xr:uid="{2D688A29-1ECE-4876-89CF-9A632664AA2F}"/>
    <cellStyle name="Normal 4 3 5 2 2 3 2 3 2" xfId="4213" xr:uid="{8A25BC48-F1BA-4C08-8CC1-BC9B8E01EC4D}"/>
    <cellStyle name="Normal 4 3 5 2 2 3 2 3 3" xfId="6661" xr:uid="{BFA41991-AE05-4555-8C66-7DE221BBB6B0}"/>
    <cellStyle name="Normal 4 3 5 2 2 3 2 4" xfId="2989" xr:uid="{8309229D-027D-422E-9EF6-62292CBC9422}"/>
    <cellStyle name="Normal 4 3 5 2 2 3 2 5" xfId="5437" xr:uid="{C3460BF5-CF88-471E-B9B1-953B259E6952}"/>
    <cellStyle name="Normal 4 3 5 2 2 3 3" xfId="847" xr:uid="{BDE1CB4E-CE85-4A1E-B822-C7D1094BA5B3}"/>
    <cellStyle name="Normal 4 3 5 2 2 3 3 2" xfId="2071" xr:uid="{F3010F9A-B70C-453B-A373-40CE73CE0480}"/>
    <cellStyle name="Normal 4 3 5 2 2 3 3 2 2" xfId="4519" xr:uid="{90124EDF-BEC4-4116-9CD6-1D7FFABC22F7}"/>
    <cellStyle name="Normal 4 3 5 2 2 3 3 2 3" xfId="6967" xr:uid="{941A637A-635E-49A9-8F40-ED2A8EF8F338}"/>
    <cellStyle name="Normal 4 3 5 2 2 3 3 3" xfId="3295" xr:uid="{6EC8FBF0-4055-433F-A559-378658A305EF}"/>
    <cellStyle name="Normal 4 3 5 2 2 3 3 4" xfId="5743" xr:uid="{444C7F67-0490-428D-8205-59A5A3D78491}"/>
    <cellStyle name="Normal 4 3 5 2 2 3 4" xfId="1459" xr:uid="{D9A56981-CF3F-4B02-9D59-68C5530FB6DC}"/>
    <cellStyle name="Normal 4 3 5 2 2 3 4 2" xfId="3907" xr:uid="{31632BE3-5C98-4A30-B11E-3F5D00F29ED7}"/>
    <cellStyle name="Normal 4 3 5 2 2 3 4 3" xfId="6355" xr:uid="{781E933E-11A7-45DC-90F2-F3A152FDB5A5}"/>
    <cellStyle name="Normal 4 3 5 2 2 3 5" xfId="2683" xr:uid="{990499AC-D818-491A-88C7-B90FAB6D1FCB}"/>
    <cellStyle name="Normal 4 3 5 2 2 3 6" xfId="5131" xr:uid="{0061D93F-2537-4617-8301-D55A54686F44}"/>
    <cellStyle name="Normal 4 3 5 2 2 4" xfId="387" xr:uid="{D2E1DCAD-C664-4DA9-A240-99F2656E4E07}"/>
    <cellStyle name="Normal 4 3 5 2 2 4 2" xfId="1000" xr:uid="{8F1DEE06-CE63-4E94-8579-D6170C5D0033}"/>
    <cellStyle name="Normal 4 3 5 2 2 4 2 2" xfId="2224" xr:uid="{229FF9E8-6C60-4216-B352-F408C8F4C658}"/>
    <cellStyle name="Normal 4 3 5 2 2 4 2 2 2" xfId="4672" xr:uid="{7EBBCCC6-34C9-4D6D-BA3F-4BB2653F2BBD}"/>
    <cellStyle name="Normal 4 3 5 2 2 4 2 2 3" xfId="7120" xr:uid="{FBAA6A6C-B7F9-43AD-852D-3386B759E8DC}"/>
    <cellStyle name="Normal 4 3 5 2 2 4 2 3" xfId="3448" xr:uid="{1B8A7B5C-0DD6-4E2A-AEC7-15654BFBD181}"/>
    <cellStyle name="Normal 4 3 5 2 2 4 2 4" xfId="5896" xr:uid="{B6441159-9041-465A-864F-722B08A1F4B3}"/>
    <cellStyle name="Normal 4 3 5 2 2 4 3" xfId="1612" xr:uid="{57E66B1E-82F1-41B9-9B61-088A537436B1}"/>
    <cellStyle name="Normal 4 3 5 2 2 4 3 2" xfId="4060" xr:uid="{57C34259-6FFD-40D5-9B38-E18114395F66}"/>
    <cellStyle name="Normal 4 3 5 2 2 4 3 3" xfId="6508" xr:uid="{31D61936-F388-4717-A962-96C09B268A6F}"/>
    <cellStyle name="Normal 4 3 5 2 2 4 4" xfId="2836" xr:uid="{4D8D9040-52C1-4704-9C87-B4FD12D01DC9}"/>
    <cellStyle name="Normal 4 3 5 2 2 4 5" xfId="5284" xr:uid="{FBC1F756-A072-4365-BF45-FA1CE1642E82}"/>
    <cellStyle name="Normal 4 3 5 2 2 5" xfId="694" xr:uid="{E1930645-B91B-48B1-9835-BB2C802CC67C}"/>
    <cellStyle name="Normal 4 3 5 2 2 5 2" xfId="1918" xr:uid="{54719F6C-9BC7-458F-B6D0-A5C7C2AB9BD5}"/>
    <cellStyle name="Normal 4 3 5 2 2 5 2 2" xfId="4366" xr:uid="{C9C12086-115A-4F69-B191-B586727292AC}"/>
    <cellStyle name="Normal 4 3 5 2 2 5 2 3" xfId="6814" xr:uid="{259955D9-1EA7-4D97-8526-CA19D20E712F}"/>
    <cellStyle name="Normal 4 3 5 2 2 5 3" xfId="3142" xr:uid="{CD6E1221-5FA0-4DC3-ABB0-F8FA8B57CE92}"/>
    <cellStyle name="Normal 4 3 5 2 2 5 4" xfId="5590" xr:uid="{EF0A25DD-6CDB-405C-8D39-457035211E58}"/>
    <cellStyle name="Normal 4 3 5 2 2 6" xfId="1306" xr:uid="{B3CED4AC-6B02-4320-8DD1-8FBADE6E36FB}"/>
    <cellStyle name="Normal 4 3 5 2 2 6 2" xfId="3754" xr:uid="{A729044F-D7FD-4AA0-8B0E-14312A85A36F}"/>
    <cellStyle name="Normal 4 3 5 2 2 6 3" xfId="6202" xr:uid="{464B53D7-D9E9-40BB-94A1-CE05392F889A}"/>
    <cellStyle name="Normal 4 3 5 2 2 7" xfId="2530" xr:uid="{2AA1C2CD-86D6-402E-BB33-9B4FB247935C}"/>
    <cellStyle name="Normal 4 3 5 2 2 8" xfId="4978" xr:uid="{CC0F0A45-0FDA-46E7-ADB4-5A7F92CD1517}"/>
    <cellStyle name="Normal 4 3 5 2 3" xfId="125" xr:uid="{DE91268F-F98C-40C1-8080-DE1B5404666D}"/>
    <cellStyle name="Normal 4 3 5 2 3 2" xfId="278" xr:uid="{019CADE4-6BAE-4EE3-BEDD-FCCB0544EB62}"/>
    <cellStyle name="Normal 4 3 5 2 3 2 2" xfId="585" xr:uid="{9B97EFAD-255E-4209-B60D-B40362EAAB99}"/>
    <cellStyle name="Normal 4 3 5 2 3 2 2 2" xfId="1198" xr:uid="{AF111AE2-86E7-4EEB-9B31-7789864E77ED}"/>
    <cellStyle name="Normal 4 3 5 2 3 2 2 2 2" xfId="2422" xr:uid="{28E61C5B-2126-477F-9C3E-7FFFD29C6623}"/>
    <cellStyle name="Normal 4 3 5 2 3 2 2 2 2 2" xfId="4870" xr:uid="{08252F13-3E2B-4AAA-95F4-5DE8A335597C}"/>
    <cellStyle name="Normal 4 3 5 2 3 2 2 2 2 3" xfId="7318" xr:uid="{E773D557-3EDF-46AF-8F30-5CA92C55D693}"/>
    <cellStyle name="Normal 4 3 5 2 3 2 2 2 3" xfId="3646" xr:uid="{0A33DF77-6E8E-41E5-8882-7A040375ADD0}"/>
    <cellStyle name="Normal 4 3 5 2 3 2 2 2 4" xfId="6094" xr:uid="{38BF8C57-3A4D-4FF9-BF9C-BB143DCE6CD4}"/>
    <cellStyle name="Normal 4 3 5 2 3 2 2 3" xfId="1810" xr:uid="{90157CA6-1AB2-46CF-95C1-C5D83723D3B5}"/>
    <cellStyle name="Normal 4 3 5 2 3 2 2 3 2" xfId="4258" xr:uid="{B8CC6DBE-8526-4C7E-9312-3E76DB92A8B6}"/>
    <cellStyle name="Normal 4 3 5 2 3 2 2 3 3" xfId="6706" xr:uid="{EAE99C1C-C13B-428A-9990-B33A3EBBC5E4}"/>
    <cellStyle name="Normal 4 3 5 2 3 2 2 4" xfId="3034" xr:uid="{CBE717CC-54A6-4E45-B865-E02B62165F12}"/>
    <cellStyle name="Normal 4 3 5 2 3 2 2 5" xfId="5482" xr:uid="{EB246B81-6964-49F6-A977-A2451538E17C}"/>
    <cellStyle name="Normal 4 3 5 2 3 2 3" xfId="892" xr:uid="{A31B01B9-3C2F-4A19-834B-5E2774CD9A9C}"/>
    <cellStyle name="Normal 4 3 5 2 3 2 3 2" xfId="2116" xr:uid="{460EC8C4-9985-461E-BB63-CBA15B53413A}"/>
    <cellStyle name="Normal 4 3 5 2 3 2 3 2 2" xfId="4564" xr:uid="{C8B3A859-61CB-4642-BFAE-2149253897AC}"/>
    <cellStyle name="Normal 4 3 5 2 3 2 3 2 3" xfId="7012" xr:uid="{48FCEF47-A6BC-477E-B865-6A624E7DE53D}"/>
    <cellStyle name="Normal 4 3 5 2 3 2 3 3" xfId="3340" xr:uid="{23CFFA71-1C95-457A-827A-0FC1216CAE4C}"/>
    <cellStyle name="Normal 4 3 5 2 3 2 3 4" xfId="5788" xr:uid="{5EB65251-B5C3-4A19-8E31-AA4EA15ABE2D}"/>
    <cellStyle name="Normal 4 3 5 2 3 2 4" xfId="1504" xr:uid="{FBB266A6-F056-48B8-B9E9-93ED6450C68F}"/>
    <cellStyle name="Normal 4 3 5 2 3 2 4 2" xfId="3952" xr:uid="{F3B7C148-5DAE-4BAD-B3C5-BC26D742E82A}"/>
    <cellStyle name="Normal 4 3 5 2 3 2 4 3" xfId="6400" xr:uid="{23FFDCA7-CC2C-49C5-B889-A1F4D0D069CE}"/>
    <cellStyle name="Normal 4 3 5 2 3 2 5" xfId="2728" xr:uid="{41EEC89C-9F7C-42D1-843C-D5473338A28C}"/>
    <cellStyle name="Normal 4 3 5 2 3 2 6" xfId="5176" xr:uid="{5A07A3A3-E83A-427F-AD8C-8B620F1BE1AE}"/>
    <cellStyle name="Normal 4 3 5 2 3 3" xfId="432" xr:uid="{B7D700AD-0204-4905-A4EB-BF23264BEE44}"/>
    <cellStyle name="Normal 4 3 5 2 3 3 2" xfId="1045" xr:uid="{5D156143-40F9-4A0F-A72E-AA1DD98D26B8}"/>
    <cellStyle name="Normal 4 3 5 2 3 3 2 2" xfId="2269" xr:uid="{0DA5F44C-3686-4FAA-8CA0-59560F92E9D2}"/>
    <cellStyle name="Normal 4 3 5 2 3 3 2 2 2" xfId="4717" xr:uid="{B3FF21C1-6924-40EF-8425-8C214B81DFDE}"/>
    <cellStyle name="Normal 4 3 5 2 3 3 2 2 3" xfId="7165" xr:uid="{A57C65E6-35D3-48C0-9CFC-52EB31A910D9}"/>
    <cellStyle name="Normal 4 3 5 2 3 3 2 3" xfId="3493" xr:uid="{152152D7-9C81-454E-BECD-2B622FC609B2}"/>
    <cellStyle name="Normal 4 3 5 2 3 3 2 4" xfId="5941" xr:uid="{328991ED-2484-4C6D-A520-B6896AC6228E}"/>
    <cellStyle name="Normal 4 3 5 2 3 3 3" xfId="1657" xr:uid="{D22E7C00-C644-4D46-B822-EDBF0B30334A}"/>
    <cellStyle name="Normal 4 3 5 2 3 3 3 2" xfId="4105" xr:uid="{1DED3E3A-A51C-40A3-95D1-C68391FC0DAB}"/>
    <cellStyle name="Normal 4 3 5 2 3 3 3 3" xfId="6553" xr:uid="{7DEC660E-7363-4CFB-BC91-9B8DAA6B4D52}"/>
    <cellStyle name="Normal 4 3 5 2 3 3 4" xfId="2881" xr:uid="{749976D1-C55D-4FDD-AB6F-90125A4831DC}"/>
    <cellStyle name="Normal 4 3 5 2 3 3 5" xfId="5329" xr:uid="{50BCAECC-9F07-4575-9492-2817C52AE16D}"/>
    <cellStyle name="Normal 4 3 5 2 3 4" xfId="739" xr:uid="{6BB40CA8-A837-4D6C-BBD9-B19F9582A9A3}"/>
    <cellStyle name="Normal 4 3 5 2 3 4 2" xfId="1963" xr:uid="{2B0A8AC1-C661-4958-ABD1-7830AC2107DE}"/>
    <cellStyle name="Normal 4 3 5 2 3 4 2 2" xfId="4411" xr:uid="{5C76DFDA-5821-4637-9024-6ABC7AF81989}"/>
    <cellStyle name="Normal 4 3 5 2 3 4 2 3" xfId="6859" xr:uid="{A3E011B6-806B-4698-9096-0D5DEE3EF812}"/>
    <cellStyle name="Normal 4 3 5 2 3 4 3" xfId="3187" xr:uid="{5F8ADD7D-AF31-4305-87EE-B94E62B4FD44}"/>
    <cellStyle name="Normal 4 3 5 2 3 4 4" xfId="5635" xr:uid="{CCBE9AAB-EC4D-4B02-92E5-F0CA1A538DBA}"/>
    <cellStyle name="Normal 4 3 5 2 3 5" xfId="1351" xr:uid="{0A09EC94-7750-4022-893C-B1B2C8BE37AB}"/>
    <cellStyle name="Normal 4 3 5 2 3 5 2" xfId="3799" xr:uid="{4A74F58C-EFB8-4740-8194-A9F9B81E9B01}"/>
    <cellStyle name="Normal 4 3 5 2 3 5 3" xfId="6247" xr:uid="{08DC920A-A15F-46BA-9FE2-CD6B9D80E8C5}"/>
    <cellStyle name="Normal 4 3 5 2 3 6" xfId="2575" xr:uid="{9DE0E495-D63C-4348-83BF-5AB2ABDE7697}"/>
    <cellStyle name="Normal 4 3 5 2 3 7" xfId="5023" xr:uid="{2F030084-85ED-46E0-8A39-51909CC28FF3}"/>
    <cellStyle name="Normal 4 3 5 2 4" xfId="197" xr:uid="{C6CD33BD-632F-4287-B6EE-C9565B88E22F}"/>
    <cellStyle name="Normal 4 3 5 2 4 2" xfId="504" xr:uid="{3C4F4566-5E61-4B50-8DFA-BF8D3CB3EA79}"/>
    <cellStyle name="Normal 4 3 5 2 4 2 2" xfId="1117" xr:uid="{090571C8-90E5-4303-BF68-EC95CEC61D0B}"/>
    <cellStyle name="Normal 4 3 5 2 4 2 2 2" xfId="2341" xr:uid="{C62DE718-044F-431C-93E8-54DDADE2578C}"/>
    <cellStyle name="Normal 4 3 5 2 4 2 2 2 2" xfId="4789" xr:uid="{93AE2ABD-9129-4AD3-BC9D-AA215A428064}"/>
    <cellStyle name="Normal 4 3 5 2 4 2 2 2 3" xfId="7237" xr:uid="{1FBA8BAB-72D4-4DDA-A353-283155701946}"/>
    <cellStyle name="Normal 4 3 5 2 4 2 2 3" xfId="3565" xr:uid="{3B6D1B8E-B72D-4367-B22D-2B890C198647}"/>
    <cellStyle name="Normal 4 3 5 2 4 2 2 4" xfId="6013" xr:uid="{2A62BF47-E8E8-4801-9D20-486F5C082462}"/>
    <cellStyle name="Normal 4 3 5 2 4 2 3" xfId="1729" xr:uid="{C3B7BDE0-8E74-456E-BD5E-CABFE915EBBA}"/>
    <cellStyle name="Normal 4 3 5 2 4 2 3 2" xfId="4177" xr:uid="{3F6C70A9-EDE3-40AC-90AC-EEDD78875817}"/>
    <cellStyle name="Normal 4 3 5 2 4 2 3 3" xfId="6625" xr:uid="{17424CC4-FC22-4197-A4A8-37E51B5C9F60}"/>
    <cellStyle name="Normal 4 3 5 2 4 2 4" xfId="2953" xr:uid="{941EFA57-6EAB-481A-B370-C139210C21A5}"/>
    <cellStyle name="Normal 4 3 5 2 4 2 5" xfId="5401" xr:uid="{34628225-B3AE-42F9-BC28-B1D24E7E098D}"/>
    <cellStyle name="Normal 4 3 5 2 4 3" xfId="811" xr:uid="{D6403CDC-3997-4EED-B6CA-B09BD0070057}"/>
    <cellStyle name="Normal 4 3 5 2 4 3 2" xfId="2035" xr:uid="{188335ED-37C1-4614-BECA-A5294814A74C}"/>
    <cellStyle name="Normal 4 3 5 2 4 3 2 2" xfId="4483" xr:uid="{86826412-8E62-4186-8E9E-90F548C6DE32}"/>
    <cellStyle name="Normal 4 3 5 2 4 3 2 3" xfId="6931" xr:uid="{70125633-A9D5-42FD-8BB1-DA2299E2C791}"/>
    <cellStyle name="Normal 4 3 5 2 4 3 3" xfId="3259" xr:uid="{183C2903-984B-43B5-9F16-51E5476E6A5F}"/>
    <cellStyle name="Normal 4 3 5 2 4 3 4" xfId="5707" xr:uid="{23E13003-223D-4ECB-A114-712AECC7DC15}"/>
    <cellStyle name="Normal 4 3 5 2 4 4" xfId="1423" xr:uid="{2F61520A-35BF-4DC4-B083-517C42D1D80B}"/>
    <cellStyle name="Normal 4 3 5 2 4 4 2" xfId="3871" xr:uid="{430122E8-D3E2-439A-9A5F-0842970A8758}"/>
    <cellStyle name="Normal 4 3 5 2 4 4 3" xfId="6319" xr:uid="{1478F854-338B-453A-A7E7-FBDB02DD53E9}"/>
    <cellStyle name="Normal 4 3 5 2 4 5" xfId="2647" xr:uid="{B267B962-3F33-4F20-AD1A-6CAD9DB4F662}"/>
    <cellStyle name="Normal 4 3 5 2 4 6" xfId="5095" xr:uid="{8ED0BED5-F850-4DB5-BF08-B20EEBD70053}"/>
    <cellStyle name="Normal 4 3 5 2 5" xfId="351" xr:uid="{0D9C670B-3540-4083-A699-45D32AB21851}"/>
    <cellStyle name="Normal 4 3 5 2 5 2" xfId="964" xr:uid="{E56B283B-F965-4514-B3CA-7354E2F4892D}"/>
    <cellStyle name="Normal 4 3 5 2 5 2 2" xfId="2188" xr:uid="{7C893E5B-03BF-4B17-B5C1-80925CE19B86}"/>
    <cellStyle name="Normal 4 3 5 2 5 2 2 2" xfId="4636" xr:uid="{0BC4A277-2715-4E57-B790-A1D6ED9E2C46}"/>
    <cellStyle name="Normal 4 3 5 2 5 2 2 3" xfId="7084" xr:uid="{9E142388-2BDA-4817-95DF-3789416E2158}"/>
    <cellStyle name="Normal 4 3 5 2 5 2 3" xfId="3412" xr:uid="{F7F72D79-D9B7-4DEB-A323-6DC63C83B759}"/>
    <cellStyle name="Normal 4 3 5 2 5 2 4" xfId="5860" xr:uid="{908A7F79-EB03-48E8-AEF8-251EB614C4B5}"/>
    <cellStyle name="Normal 4 3 5 2 5 3" xfId="1576" xr:uid="{3D512B5C-8CF8-4E0F-AE88-4EFF650009AD}"/>
    <cellStyle name="Normal 4 3 5 2 5 3 2" xfId="4024" xr:uid="{88F95D24-7004-4E5C-9F9A-FF0F1F5F2445}"/>
    <cellStyle name="Normal 4 3 5 2 5 3 3" xfId="6472" xr:uid="{40E2F768-7F23-46B4-8033-00E2397F12B1}"/>
    <cellStyle name="Normal 4 3 5 2 5 4" xfId="2800" xr:uid="{C6E431C7-03E7-4F8F-BF55-2443D39D5BC2}"/>
    <cellStyle name="Normal 4 3 5 2 5 5" xfId="5248" xr:uid="{1B88FBF2-3116-4991-88E9-F5BC53EDE165}"/>
    <cellStyle name="Normal 4 3 5 2 6" xfId="658" xr:uid="{5FFD5F03-28DF-4280-A712-F94855CAF952}"/>
    <cellStyle name="Normal 4 3 5 2 6 2" xfId="1882" xr:uid="{89599664-DD7E-4D1A-9650-71411803DBBA}"/>
    <cellStyle name="Normal 4 3 5 2 6 2 2" xfId="4330" xr:uid="{AC371255-E878-4784-82A7-3FFD2DC29D46}"/>
    <cellStyle name="Normal 4 3 5 2 6 2 3" xfId="6778" xr:uid="{C50B8025-33DA-4AE6-A7BC-85AE484F78E0}"/>
    <cellStyle name="Normal 4 3 5 2 6 3" xfId="3106" xr:uid="{F5DD4F4E-BCB4-4C42-95D6-D313D93CFC51}"/>
    <cellStyle name="Normal 4 3 5 2 6 4" xfId="5554" xr:uid="{2B3AD4F2-DEF7-4295-A298-D37A79DFFA98}"/>
    <cellStyle name="Normal 4 3 5 2 7" xfId="1270" xr:uid="{08C2CF35-4CB1-4704-BA43-43254FE7E4C3}"/>
    <cellStyle name="Normal 4 3 5 2 7 2" xfId="3718" xr:uid="{D547F271-671C-4208-AA8F-17877CA0454E}"/>
    <cellStyle name="Normal 4 3 5 2 7 3" xfId="6166" xr:uid="{D2E5050D-5E3D-4E74-95EA-2FF5DB2D7ABA}"/>
    <cellStyle name="Normal 4 3 5 2 8" xfId="2494" xr:uid="{0DCEEBEA-DFD2-437F-B986-7DB50E0F5F09}"/>
    <cellStyle name="Normal 4 3 5 2 9" xfId="4942" xr:uid="{7DB1DE1F-C1B4-4541-A774-767A7C1D01B5}"/>
    <cellStyle name="Normal 4 3 5 3" xfId="65" xr:uid="{E8C10FEF-BB81-4591-A1D5-DB3E29FD6309}"/>
    <cellStyle name="Normal 4 3 5 3 2" xfId="146" xr:uid="{40BF0D0B-1327-45F6-AE33-BD18697A9874}"/>
    <cellStyle name="Normal 4 3 5 3 2 2" xfId="299" xr:uid="{BF01D898-CBDE-4368-AADD-C4736F6D945A}"/>
    <cellStyle name="Normal 4 3 5 3 2 2 2" xfId="606" xr:uid="{625A8584-2FC2-4796-937B-836C6D9E9579}"/>
    <cellStyle name="Normal 4 3 5 3 2 2 2 2" xfId="1219" xr:uid="{522597C5-521A-46ED-B304-DBFC00756428}"/>
    <cellStyle name="Normal 4 3 5 3 2 2 2 2 2" xfId="2443" xr:uid="{F1C2E65A-1D73-4A03-94F0-524C355BDB8C}"/>
    <cellStyle name="Normal 4 3 5 3 2 2 2 2 2 2" xfId="4891" xr:uid="{C85789E6-293A-4B0B-9BAC-5BEA8929117F}"/>
    <cellStyle name="Normal 4 3 5 3 2 2 2 2 2 3" xfId="7339" xr:uid="{1AB55ADC-C051-4E6C-BF2D-9F05FE3C7C4A}"/>
    <cellStyle name="Normal 4 3 5 3 2 2 2 2 3" xfId="3667" xr:uid="{516C18A4-A029-4F3F-9C83-91D3451802D3}"/>
    <cellStyle name="Normal 4 3 5 3 2 2 2 2 4" xfId="6115" xr:uid="{363C76E1-B34D-43F7-AC96-1ADEF2931F18}"/>
    <cellStyle name="Normal 4 3 5 3 2 2 2 3" xfId="1831" xr:uid="{481A51EA-E424-40DC-A0C7-BD09D4761866}"/>
    <cellStyle name="Normal 4 3 5 3 2 2 2 3 2" xfId="4279" xr:uid="{295282F4-AC5E-4BF5-8ECD-BC7A16F51EB2}"/>
    <cellStyle name="Normal 4 3 5 3 2 2 2 3 3" xfId="6727" xr:uid="{E7CEEDF9-B75F-4812-B3A3-30B0140A9B0D}"/>
    <cellStyle name="Normal 4 3 5 3 2 2 2 4" xfId="3055" xr:uid="{FBDB11DA-FE98-4B53-A6AA-59B7B45CE3BF}"/>
    <cellStyle name="Normal 4 3 5 3 2 2 2 5" xfId="5503" xr:uid="{62C0975B-4931-4434-AC0B-F75B73E0DCBD}"/>
    <cellStyle name="Normal 4 3 5 3 2 2 3" xfId="913" xr:uid="{EEC48866-60C4-47EB-8723-8F0ECE95D674}"/>
    <cellStyle name="Normal 4 3 5 3 2 2 3 2" xfId="2137" xr:uid="{20AFEE7D-3CFB-4A9E-B5E3-6E69704C89D9}"/>
    <cellStyle name="Normal 4 3 5 3 2 2 3 2 2" xfId="4585" xr:uid="{B9411F8E-2CBB-4BA2-ACB1-F68B41D362AE}"/>
    <cellStyle name="Normal 4 3 5 3 2 2 3 2 3" xfId="7033" xr:uid="{68D6336B-B54F-4B4C-A85A-19BF8D7CE1A6}"/>
    <cellStyle name="Normal 4 3 5 3 2 2 3 3" xfId="3361" xr:uid="{FAC48EF8-FD06-4E6B-B23F-AD4C4C2F84ED}"/>
    <cellStyle name="Normal 4 3 5 3 2 2 3 4" xfId="5809" xr:uid="{A811E3F0-081B-424B-9874-5FF502FC1017}"/>
    <cellStyle name="Normal 4 3 5 3 2 2 4" xfId="1525" xr:uid="{DA6B265D-FD1F-4656-AAE2-3F64E4F9FFF4}"/>
    <cellStyle name="Normal 4 3 5 3 2 2 4 2" xfId="3973" xr:uid="{E91E9751-4490-4705-8176-8B8DB6416678}"/>
    <cellStyle name="Normal 4 3 5 3 2 2 4 3" xfId="6421" xr:uid="{FEB1E1E3-32AE-4F62-891B-3314389CB51F}"/>
    <cellStyle name="Normal 4 3 5 3 2 2 5" xfId="2749" xr:uid="{CBD6B9DA-46EC-454B-B41F-C08B5A151733}"/>
    <cellStyle name="Normal 4 3 5 3 2 2 6" xfId="5197" xr:uid="{784A0087-2EC3-4C4D-8A57-45A0C31E2FBD}"/>
    <cellStyle name="Normal 4 3 5 3 2 3" xfId="453" xr:uid="{2127C6F3-5509-459B-A1A8-B31B22B52E85}"/>
    <cellStyle name="Normal 4 3 5 3 2 3 2" xfId="1066" xr:uid="{054D60BD-5445-4FE3-83D2-6D8E4CCB2796}"/>
    <cellStyle name="Normal 4 3 5 3 2 3 2 2" xfId="2290" xr:uid="{1467E65E-0E84-4202-887E-7E5EC0C049C9}"/>
    <cellStyle name="Normal 4 3 5 3 2 3 2 2 2" xfId="4738" xr:uid="{587ED548-59B8-4A6C-B74A-083B7B13D81A}"/>
    <cellStyle name="Normal 4 3 5 3 2 3 2 2 3" xfId="7186" xr:uid="{E7F8673F-73AD-47D3-9B38-89AEB74ADC03}"/>
    <cellStyle name="Normal 4 3 5 3 2 3 2 3" xfId="3514" xr:uid="{0546DBF8-C02F-4C09-8874-AD2639EFCEB9}"/>
    <cellStyle name="Normal 4 3 5 3 2 3 2 4" xfId="5962" xr:uid="{92FC3EA9-4E53-44ED-9E74-1AEB14269957}"/>
    <cellStyle name="Normal 4 3 5 3 2 3 3" xfId="1678" xr:uid="{F1822ACD-C85A-47CE-A2E6-31AAA31621F6}"/>
    <cellStyle name="Normal 4 3 5 3 2 3 3 2" xfId="4126" xr:uid="{3E80074A-590F-413E-AC9A-16D610DBA00A}"/>
    <cellStyle name="Normal 4 3 5 3 2 3 3 3" xfId="6574" xr:uid="{BB77A00D-8DBB-4FC1-AF1B-67805E4F8021}"/>
    <cellStyle name="Normal 4 3 5 3 2 3 4" xfId="2902" xr:uid="{A743EE86-3B59-4FFF-B870-8E3D3C836DDC}"/>
    <cellStyle name="Normal 4 3 5 3 2 3 5" xfId="5350" xr:uid="{E90421C9-91B9-4996-8384-A325D818AF1D}"/>
    <cellStyle name="Normal 4 3 5 3 2 4" xfId="760" xr:uid="{22BEC42D-385D-4AC6-82DD-5B8A686A7A72}"/>
    <cellStyle name="Normal 4 3 5 3 2 4 2" xfId="1984" xr:uid="{8D91C83C-53DC-43E7-8990-134E459CDA0A}"/>
    <cellStyle name="Normal 4 3 5 3 2 4 2 2" xfId="4432" xr:uid="{30011350-05CA-4A3A-A22E-CCF5B719B16B}"/>
    <cellStyle name="Normal 4 3 5 3 2 4 2 3" xfId="6880" xr:uid="{4474C465-FBD7-4EF3-9E23-5D3DEB63391A}"/>
    <cellStyle name="Normal 4 3 5 3 2 4 3" xfId="3208" xr:uid="{9895473A-E156-44F1-86C5-7250F06C6276}"/>
    <cellStyle name="Normal 4 3 5 3 2 4 4" xfId="5656" xr:uid="{23ED953F-3D18-4C13-9D2C-E1A2ACB73F8C}"/>
    <cellStyle name="Normal 4 3 5 3 2 5" xfId="1372" xr:uid="{E3AA64FC-C37A-4015-8780-F652B2BA3E08}"/>
    <cellStyle name="Normal 4 3 5 3 2 5 2" xfId="3820" xr:uid="{990860A3-E6C8-4DF2-B79E-25CF1F3A016A}"/>
    <cellStyle name="Normal 4 3 5 3 2 5 3" xfId="6268" xr:uid="{2FDA4DF7-3732-4708-B73E-4BD924C47721}"/>
    <cellStyle name="Normal 4 3 5 3 2 6" xfId="2596" xr:uid="{EC20A0BC-4F87-42A0-8A51-70D232624CBD}"/>
    <cellStyle name="Normal 4 3 5 3 2 7" xfId="5044" xr:uid="{A64FA52F-E280-41F4-87F7-997DE34D4D9B}"/>
    <cellStyle name="Normal 4 3 5 3 3" xfId="218" xr:uid="{560844C3-C84C-43D8-8D5A-988370DDD7DA}"/>
    <cellStyle name="Normal 4 3 5 3 3 2" xfId="525" xr:uid="{CB2CA616-59BE-4E72-A8F4-433A64E64855}"/>
    <cellStyle name="Normal 4 3 5 3 3 2 2" xfId="1138" xr:uid="{B709CA27-C211-4E41-A5AD-2B539BA3F17D}"/>
    <cellStyle name="Normal 4 3 5 3 3 2 2 2" xfId="2362" xr:uid="{F5B31EA4-5DBC-4674-9D1D-ECC6096AD0B0}"/>
    <cellStyle name="Normal 4 3 5 3 3 2 2 2 2" xfId="4810" xr:uid="{C46801AC-5FD7-4D1E-A003-26BCD27D4636}"/>
    <cellStyle name="Normal 4 3 5 3 3 2 2 2 3" xfId="7258" xr:uid="{E33AB58F-2DD9-477B-9C43-4487877E5F68}"/>
    <cellStyle name="Normal 4 3 5 3 3 2 2 3" xfId="3586" xr:uid="{9C009ECD-2E5A-4F42-9E68-C63109679056}"/>
    <cellStyle name="Normal 4 3 5 3 3 2 2 4" xfId="6034" xr:uid="{6C761E06-2799-4868-AB64-C4E437AA72B6}"/>
    <cellStyle name="Normal 4 3 5 3 3 2 3" xfId="1750" xr:uid="{68A45123-7A96-4F3E-97FB-9CD61E553CD0}"/>
    <cellStyle name="Normal 4 3 5 3 3 2 3 2" xfId="4198" xr:uid="{C1EA6149-FFD4-406E-817E-60C43834F81B}"/>
    <cellStyle name="Normal 4 3 5 3 3 2 3 3" xfId="6646" xr:uid="{5F4F34DE-39BC-4C60-8065-8DC4E9FACEEA}"/>
    <cellStyle name="Normal 4 3 5 3 3 2 4" xfId="2974" xr:uid="{AAD3C97A-5FFE-48C7-A48D-284D1FE7E171}"/>
    <cellStyle name="Normal 4 3 5 3 3 2 5" xfId="5422" xr:uid="{AE3E1885-11B1-4639-8640-1E7AC83EC08C}"/>
    <cellStyle name="Normal 4 3 5 3 3 3" xfId="832" xr:uid="{4B19602F-95EA-447B-A217-9637B340422B}"/>
    <cellStyle name="Normal 4 3 5 3 3 3 2" xfId="2056" xr:uid="{00164B09-9EC7-4BCE-9313-E37834B8264F}"/>
    <cellStyle name="Normal 4 3 5 3 3 3 2 2" xfId="4504" xr:uid="{9640D944-A091-49F8-8ED8-5B4AF6403DAD}"/>
    <cellStyle name="Normal 4 3 5 3 3 3 2 3" xfId="6952" xr:uid="{0C2F58A1-B015-4B75-A18E-77E0C4745B5E}"/>
    <cellStyle name="Normal 4 3 5 3 3 3 3" xfId="3280" xr:uid="{F270A8CB-0CE3-41E0-981F-AF4169C0F128}"/>
    <cellStyle name="Normal 4 3 5 3 3 3 4" xfId="5728" xr:uid="{230AE70D-8A8B-4B62-B774-FB96666B1D4F}"/>
    <cellStyle name="Normal 4 3 5 3 3 4" xfId="1444" xr:uid="{0AC4DC91-298C-4837-B3DE-3958BC510094}"/>
    <cellStyle name="Normal 4 3 5 3 3 4 2" xfId="3892" xr:uid="{43E57B7B-A4CF-4A35-A19F-59C7220F970E}"/>
    <cellStyle name="Normal 4 3 5 3 3 4 3" xfId="6340" xr:uid="{AE28F6A2-7F5D-4344-9F37-B2DF255E7E4B}"/>
    <cellStyle name="Normal 4 3 5 3 3 5" xfId="2668" xr:uid="{1714E045-7756-4090-A43C-15AA4BD04843}"/>
    <cellStyle name="Normal 4 3 5 3 3 6" xfId="5116" xr:uid="{4F3DC1DB-8CDE-42D5-88CF-49E247A2AD3D}"/>
    <cellStyle name="Normal 4 3 5 3 4" xfId="372" xr:uid="{C2D4B44C-CA6A-4452-9265-2349C953DE90}"/>
    <cellStyle name="Normal 4 3 5 3 4 2" xfId="985" xr:uid="{FD71A216-F75C-4D03-A1B4-A17A2AA9DF06}"/>
    <cellStyle name="Normal 4 3 5 3 4 2 2" xfId="2209" xr:uid="{6130B664-99ED-41A2-9A81-0A0E79CFA30E}"/>
    <cellStyle name="Normal 4 3 5 3 4 2 2 2" xfId="4657" xr:uid="{DB3764C8-6DA0-4C04-8916-4A269CBEFB11}"/>
    <cellStyle name="Normal 4 3 5 3 4 2 2 3" xfId="7105" xr:uid="{5DFD8ECB-CAA2-4F9E-BD35-B58862E360BF}"/>
    <cellStyle name="Normal 4 3 5 3 4 2 3" xfId="3433" xr:uid="{4A09E2AA-F1B9-425F-BD60-092E078817C7}"/>
    <cellStyle name="Normal 4 3 5 3 4 2 4" xfId="5881" xr:uid="{43D776C3-AA72-4595-9655-1960222292AA}"/>
    <cellStyle name="Normal 4 3 5 3 4 3" xfId="1597" xr:uid="{25334359-4584-4127-8125-4F70DC50DD2B}"/>
    <cellStyle name="Normal 4 3 5 3 4 3 2" xfId="4045" xr:uid="{594F2EF1-4CA0-4969-BF36-F65493BDE716}"/>
    <cellStyle name="Normal 4 3 5 3 4 3 3" xfId="6493" xr:uid="{D5A5C853-A7A3-43F8-B27B-A3B2539BBA7A}"/>
    <cellStyle name="Normal 4 3 5 3 4 4" xfId="2821" xr:uid="{C09FDADB-1BB3-41AB-8080-25743A614891}"/>
    <cellStyle name="Normal 4 3 5 3 4 5" xfId="5269" xr:uid="{ED1F3496-459F-4BDF-9B7F-E04D743D9554}"/>
    <cellStyle name="Normal 4 3 5 3 5" xfId="679" xr:uid="{97E9AEF4-FA4A-467E-9990-B7C7B25FC943}"/>
    <cellStyle name="Normal 4 3 5 3 5 2" xfId="1903" xr:uid="{CB48ADA9-4F71-405D-A678-8FEC8CE34AAA}"/>
    <cellStyle name="Normal 4 3 5 3 5 2 2" xfId="4351" xr:uid="{2982711A-9F9D-4961-BF34-13B46BECD41C}"/>
    <cellStyle name="Normal 4 3 5 3 5 2 3" xfId="6799" xr:uid="{E5833623-3531-415E-B337-C2B203A1C36F}"/>
    <cellStyle name="Normal 4 3 5 3 5 3" xfId="3127" xr:uid="{6B04DBE2-7104-4DD2-832B-4DBBBBC50930}"/>
    <cellStyle name="Normal 4 3 5 3 5 4" xfId="5575" xr:uid="{9C1EE9B0-11A0-45AA-9527-B6BEA660CBD3}"/>
    <cellStyle name="Normal 4 3 5 3 6" xfId="1291" xr:uid="{2B0BEAD4-E854-4B11-BDE1-98ADF056A829}"/>
    <cellStyle name="Normal 4 3 5 3 6 2" xfId="3739" xr:uid="{E7004F9C-14EF-4BAA-B566-6C00E1BD2E99}"/>
    <cellStyle name="Normal 4 3 5 3 6 3" xfId="6187" xr:uid="{D0D6C68B-4951-4A7F-90DA-DA6FFF00A08B}"/>
    <cellStyle name="Normal 4 3 5 3 7" xfId="2515" xr:uid="{936B6D16-729C-41F5-BA9F-05237D01CF08}"/>
    <cellStyle name="Normal 4 3 5 3 8" xfId="4963" xr:uid="{C486FC82-D1D1-4425-BA7F-477AEF1FC7CE}"/>
    <cellStyle name="Normal 4 3 5 4" xfId="107" xr:uid="{9917D84E-42D0-42AE-B250-B266439EC43F}"/>
    <cellStyle name="Normal 4 3 5 4 2" xfId="260" xr:uid="{2F3C1E12-1857-41B5-A75A-B5F7F361FAE3}"/>
    <cellStyle name="Normal 4 3 5 4 2 2" xfId="567" xr:uid="{A48CF408-D38A-40F5-BDAE-FC56CF3C9B4A}"/>
    <cellStyle name="Normal 4 3 5 4 2 2 2" xfId="1180" xr:uid="{68D11B29-BBFF-4407-8641-DBDAE68AC253}"/>
    <cellStyle name="Normal 4 3 5 4 2 2 2 2" xfId="2404" xr:uid="{B849746B-BAAE-4F0B-9702-615D2C713771}"/>
    <cellStyle name="Normal 4 3 5 4 2 2 2 2 2" xfId="4852" xr:uid="{6CAED883-B993-40A3-994B-6FAD3B499715}"/>
    <cellStyle name="Normal 4 3 5 4 2 2 2 2 3" xfId="7300" xr:uid="{52988BA6-5AAF-4A8A-8C33-93550E59B3C3}"/>
    <cellStyle name="Normal 4 3 5 4 2 2 2 3" xfId="3628" xr:uid="{4C559F66-8695-4B72-BC5A-304A3D8CAECB}"/>
    <cellStyle name="Normal 4 3 5 4 2 2 2 4" xfId="6076" xr:uid="{21D056FA-75CB-46C8-A21D-05B997D59634}"/>
    <cellStyle name="Normal 4 3 5 4 2 2 3" xfId="1792" xr:uid="{BD641CC6-4EFF-4EFE-A765-A2BCCB1C9E73}"/>
    <cellStyle name="Normal 4 3 5 4 2 2 3 2" xfId="4240" xr:uid="{F0A4F965-80EA-4275-AA84-A94B69555606}"/>
    <cellStyle name="Normal 4 3 5 4 2 2 3 3" xfId="6688" xr:uid="{3BB674E6-FDA5-49DB-AD86-C71B1868BEC3}"/>
    <cellStyle name="Normal 4 3 5 4 2 2 4" xfId="3016" xr:uid="{37859BDA-0583-4896-95C9-445FD22B9ED6}"/>
    <cellStyle name="Normal 4 3 5 4 2 2 5" xfId="5464" xr:uid="{73320D45-A1D3-489C-93AD-79A4763DC7E3}"/>
    <cellStyle name="Normal 4 3 5 4 2 3" xfId="874" xr:uid="{FC9DA04F-DF29-442D-90EE-F7045D1FD8D1}"/>
    <cellStyle name="Normal 4 3 5 4 2 3 2" xfId="2098" xr:uid="{64571FBE-8D1F-481D-B552-0A6BA5B527D3}"/>
    <cellStyle name="Normal 4 3 5 4 2 3 2 2" xfId="4546" xr:uid="{4677A66D-3A4D-4D75-8DC6-D07D7CB03625}"/>
    <cellStyle name="Normal 4 3 5 4 2 3 2 3" xfId="6994" xr:uid="{D4F43300-A9B8-4380-8661-327979CE69AB}"/>
    <cellStyle name="Normal 4 3 5 4 2 3 3" xfId="3322" xr:uid="{1973376D-0F2F-4AA3-ACDE-16D17BA37074}"/>
    <cellStyle name="Normal 4 3 5 4 2 3 4" xfId="5770" xr:uid="{E46CA5E7-6E06-4EE7-B93D-94952BE8C86E}"/>
    <cellStyle name="Normal 4 3 5 4 2 4" xfId="1486" xr:uid="{567857EC-2658-48FD-BC81-EF56319192FA}"/>
    <cellStyle name="Normal 4 3 5 4 2 4 2" xfId="3934" xr:uid="{27B6C497-C948-4DD9-B131-7B448238C81C}"/>
    <cellStyle name="Normal 4 3 5 4 2 4 3" xfId="6382" xr:uid="{C28CD464-3021-4C8B-8CAF-E96CC6E6A341}"/>
    <cellStyle name="Normal 4 3 5 4 2 5" xfId="2710" xr:uid="{FB151878-C888-480E-AF42-33D4C44DA31B}"/>
    <cellStyle name="Normal 4 3 5 4 2 6" xfId="5158" xr:uid="{C6CBF5FE-AB28-4308-A30D-880464F47313}"/>
    <cellStyle name="Normal 4 3 5 4 3" xfId="414" xr:uid="{6A319D06-F467-40B8-965E-A2B193F63960}"/>
    <cellStyle name="Normal 4 3 5 4 3 2" xfId="1027" xr:uid="{C667AF85-60E0-478D-8C68-D6BF2654ABEF}"/>
    <cellStyle name="Normal 4 3 5 4 3 2 2" xfId="2251" xr:uid="{4746C113-C9E6-4C79-B237-548E65EAAE7D}"/>
    <cellStyle name="Normal 4 3 5 4 3 2 2 2" xfId="4699" xr:uid="{E98A2F9F-3D01-4F20-BB11-484FFC419C22}"/>
    <cellStyle name="Normal 4 3 5 4 3 2 2 3" xfId="7147" xr:uid="{12E9D2EA-BF51-4231-8490-68F81D3D1A19}"/>
    <cellStyle name="Normal 4 3 5 4 3 2 3" xfId="3475" xr:uid="{EBF89025-798D-4736-83EC-FAA774D5E14B}"/>
    <cellStyle name="Normal 4 3 5 4 3 2 4" xfId="5923" xr:uid="{77815679-6F66-48D2-A268-C1AEA858A5C6}"/>
    <cellStyle name="Normal 4 3 5 4 3 3" xfId="1639" xr:uid="{61BD0D06-F2F3-4C5A-AA91-428760B91C2C}"/>
    <cellStyle name="Normal 4 3 5 4 3 3 2" xfId="4087" xr:uid="{0C4C3F94-90BF-4586-9840-FC490CB38AAC}"/>
    <cellStyle name="Normal 4 3 5 4 3 3 3" xfId="6535" xr:uid="{F24508CB-91CC-4588-B103-DADB8089D721}"/>
    <cellStyle name="Normal 4 3 5 4 3 4" xfId="2863" xr:uid="{9F76388D-AF6E-4F3E-A338-590863953773}"/>
    <cellStyle name="Normal 4 3 5 4 3 5" xfId="5311" xr:uid="{C95FF0FF-B686-4C4A-AA4B-9A5FAA97E385}"/>
    <cellStyle name="Normal 4 3 5 4 4" xfId="721" xr:uid="{FD46F171-7BCF-46E9-956B-AF66F655A75A}"/>
    <cellStyle name="Normal 4 3 5 4 4 2" xfId="1945" xr:uid="{CAAF8616-8F00-4A73-B564-FDDC24CD7863}"/>
    <cellStyle name="Normal 4 3 5 4 4 2 2" xfId="4393" xr:uid="{93A57697-80CC-4286-9078-EAC72ECDCF43}"/>
    <cellStyle name="Normal 4 3 5 4 4 2 3" xfId="6841" xr:uid="{F8046F43-B065-4E35-B8B7-E944AC6EF9E4}"/>
    <cellStyle name="Normal 4 3 5 4 4 3" xfId="3169" xr:uid="{8179E605-5709-458A-8103-D05BB153C588}"/>
    <cellStyle name="Normal 4 3 5 4 4 4" xfId="5617" xr:uid="{CF834833-8459-43FC-8C46-A5AC0BD9011E}"/>
    <cellStyle name="Normal 4 3 5 4 5" xfId="1333" xr:uid="{4837ABDD-69A7-4F66-8782-48FCF8F4EEE9}"/>
    <cellStyle name="Normal 4 3 5 4 5 2" xfId="3781" xr:uid="{51E3C4CE-0A39-475A-BEBA-A355E26C8B47}"/>
    <cellStyle name="Normal 4 3 5 4 5 3" xfId="6229" xr:uid="{ED34A982-D1CC-4405-9A47-EC97C118E105}"/>
    <cellStyle name="Normal 4 3 5 4 6" xfId="2557" xr:uid="{73C5DA1B-7E48-4752-831C-F83F2C8988C6}"/>
    <cellStyle name="Normal 4 3 5 4 7" xfId="5005" xr:uid="{F89D1D32-BE10-445C-91CF-715BB4FAE0D1}"/>
    <cellStyle name="Normal 4 3 5 5" xfId="179" xr:uid="{567B1B8C-A671-4BE8-A185-3C3A76BAE1AD}"/>
    <cellStyle name="Normal 4 3 5 5 2" xfId="486" xr:uid="{E73487B2-417F-465E-8429-1D443957DC3D}"/>
    <cellStyle name="Normal 4 3 5 5 2 2" xfId="1099" xr:uid="{58F9D6CD-33FA-47C8-AF8A-866F3B40086D}"/>
    <cellStyle name="Normal 4 3 5 5 2 2 2" xfId="2323" xr:uid="{270D752F-EFDC-4DB4-84A5-3DE3334E1F75}"/>
    <cellStyle name="Normal 4 3 5 5 2 2 2 2" xfId="4771" xr:uid="{2F148807-63F8-4137-BA31-DFDE44B3AA68}"/>
    <cellStyle name="Normal 4 3 5 5 2 2 2 3" xfId="7219" xr:uid="{86A8255B-BA67-4365-940E-97E833CE443F}"/>
    <cellStyle name="Normal 4 3 5 5 2 2 3" xfId="3547" xr:uid="{6A2585E8-DABC-47C2-836F-35843D853335}"/>
    <cellStyle name="Normal 4 3 5 5 2 2 4" xfId="5995" xr:uid="{195BF264-7091-4407-A320-9265A0833EC4}"/>
    <cellStyle name="Normal 4 3 5 5 2 3" xfId="1711" xr:uid="{CC814F47-1D30-4C62-AE33-370D26522018}"/>
    <cellStyle name="Normal 4 3 5 5 2 3 2" xfId="4159" xr:uid="{19DBEDA9-03A7-4B9A-B983-E75C40A6C85F}"/>
    <cellStyle name="Normal 4 3 5 5 2 3 3" xfId="6607" xr:uid="{33DDDA96-F2C0-4DCB-AFBF-57D44EC7A927}"/>
    <cellStyle name="Normal 4 3 5 5 2 4" xfId="2935" xr:uid="{96019657-03C8-4417-9F57-87B0590AC72B}"/>
    <cellStyle name="Normal 4 3 5 5 2 5" xfId="5383" xr:uid="{4D1EB42D-2D1E-476C-ACA8-4A9A579DA0BF}"/>
    <cellStyle name="Normal 4 3 5 5 3" xfId="793" xr:uid="{7584ACDF-B6B5-41F2-AED1-0E6E23F7B7DA}"/>
    <cellStyle name="Normal 4 3 5 5 3 2" xfId="2017" xr:uid="{6617EEA1-9985-4004-A023-5AEF1F8990B9}"/>
    <cellStyle name="Normal 4 3 5 5 3 2 2" xfId="4465" xr:uid="{881C7682-1F96-4C4B-9854-1C1A716A84AA}"/>
    <cellStyle name="Normal 4 3 5 5 3 2 3" xfId="6913" xr:uid="{411A3839-ED9F-4DF0-BE31-35D3E7CFCB55}"/>
    <cellStyle name="Normal 4 3 5 5 3 3" xfId="3241" xr:uid="{351F71D9-DACA-452A-BD74-E4C8948978B8}"/>
    <cellStyle name="Normal 4 3 5 5 3 4" xfId="5689" xr:uid="{246B4A7C-E47A-408E-A215-EF292509987B}"/>
    <cellStyle name="Normal 4 3 5 5 4" xfId="1405" xr:uid="{52D73D17-3891-4CFB-B916-83956ADD3A04}"/>
    <cellStyle name="Normal 4 3 5 5 4 2" xfId="3853" xr:uid="{4E1FA20D-81D2-493E-AA44-C8980A220055}"/>
    <cellStyle name="Normal 4 3 5 5 4 3" xfId="6301" xr:uid="{A9EFF2E0-4805-4D61-BCF3-F626CD8D26FE}"/>
    <cellStyle name="Normal 4 3 5 5 5" xfId="2629" xr:uid="{238C6646-B851-42D9-BA2F-605E2A63B7D3}"/>
    <cellStyle name="Normal 4 3 5 5 6" xfId="5077" xr:uid="{892BD9FD-278B-4EE6-81BD-F0930F22AEEF}"/>
    <cellStyle name="Normal 4 3 5 6" xfId="333" xr:uid="{8D63764D-25A9-4F69-9E7C-018823802B6A}"/>
    <cellStyle name="Normal 4 3 5 6 2" xfId="946" xr:uid="{70EB5B44-0B11-4038-A53A-29F63340CBA5}"/>
    <cellStyle name="Normal 4 3 5 6 2 2" xfId="2170" xr:uid="{717B63C0-EDDA-4DD6-9581-DD13C9C2C242}"/>
    <cellStyle name="Normal 4 3 5 6 2 2 2" xfId="4618" xr:uid="{36E4F39A-1F65-4815-A926-45C8CB722E48}"/>
    <cellStyle name="Normal 4 3 5 6 2 2 3" xfId="7066" xr:uid="{FA330586-A571-40D8-8C47-A5A7E30E1073}"/>
    <cellStyle name="Normal 4 3 5 6 2 3" xfId="3394" xr:uid="{68A09357-F959-47B7-91F2-D58C81A56019}"/>
    <cellStyle name="Normal 4 3 5 6 2 4" xfId="5842" xr:uid="{D0798847-5EB2-4D35-839B-9DA2382A6559}"/>
    <cellStyle name="Normal 4 3 5 6 3" xfId="1558" xr:uid="{BE7C037D-C816-48E5-9ECD-C20B6A4D7E49}"/>
    <cellStyle name="Normal 4 3 5 6 3 2" xfId="4006" xr:uid="{204792AF-423B-43A2-8882-A1F8B4B28755}"/>
    <cellStyle name="Normal 4 3 5 6 3 3" xfId="6454" xr:uid="{F5957B7C-7238-4D93-B728-03067A756EBF}"/>
    <cellStyle name="Normal 4 3 5 6 4" xfId="2782" xr:uid="{FA61879E-B286-4768-A33C-BA8D56811A8A}"/>
    <cellStyle name="Normal 4 3 5 6 5" xfId="5230" xr:uid="{E87BC55D-05F0-4D9C-98CD-B33ECBDF4959}"/>
    <cellStyle name="Normal 4 3 5 7" xfId="640" xr:uid="{1ACF9CB6-164F-4863-AEB9-2451474309ED}"/>
    <cellStyle name="Normal 4 3 5 7 2" xfId="1864" xr:uid="{B8EFF4CB-78AE-49CB-BF62-9C5171794839}"/>
    <cellStyle name="Normal 4 3 5 7 2 2" xfId="4312" xr:uid="{A8AB5931-0238-4A5F-9FE9-4582C5003E3B}"/>
    <cellStyle name="Normal 4 3 5 7 2 3" xfId="6760" xr:uid="{110CF600-35B3-4B64-A22F-63F9F8A28D0E}"/>
    <cellStyle name="Normal 4 3 5 7 3" xfId="3088" xr:uid="{B4E95214-CA49-41AE-B09C-4A6B722C6163}"/>
    <cellStyle name="Normal 4 3 5 7 4" xfId="5536" xr:uid="{1F56B9F7-5C3C-4318-9DA7-48A3B232E678}"/>
    <cellStyle name="Normal 4 3 5 8" xfId="1252" xr:uid="{0AB3BC2A-E314-429B-B4B3-9C3156633871}"/>
    <cellStyle name="Normal 4 3 5 8 2" xfId="3700" xr:uid="{1C03F97B-616F-4AE5-8E09-9E5378C7384C}"/>
    <cellStyle name="Normal 4 3 5 8 3" xfId="6148" xr:uid="{9513BCBA-AF7D-410D-8F70-C4BA7103EA19}"/>
    <cellStyle name="Normal 4 3 5 9" xfId="2476" xr:uid="{F75EAF8C-24E0-4BBC-8F5D-8D89E2334849}"/>
    <cellStyle name="Normal 4 3 6" xfId="31" xr:uid="{7E6AC162-32C9-41F4-BDE1-FFFCFCBDC7C9}"/>
    <cellStyle name="Normal 4 3 6 2" xfId="68" xr:uid="{C797A170-0283-40CB-8B9C-1B600852FA03}"/>
    <cellStyle name="Normal 4 3 6 2 2" xfId="149" xr:uid="{3C55AE1D-AD30-4C35-B7D9-1E8BF3FA4E66}"/>
    <cellStyle name="Normal 4 3 6 2 2 2" xfId="302" xr:uid="{961568DB-97DE-4A7C-9310-006C0311673A}"/>
    <cellStyle name="Normal 4 3 6 2 2 2 2" xfId="609" xr:uid="{2CCA836C-69DD-4667-9BDA-1D7EF31C21FE}"/>
    <cellStyle name="Normal 4 3 6 2 2 2 2 2" xfId="1222" xr:uid="{F4E3EDBC-6975-420B-A633-549D6CE6F210}"/>
    <cellStyle name="Normal 4 3 6 2 2 2 2 2 2" xfId="2446" xr:uid="{0B0BE33E-9C5D-4DAD-8D53-4D0786446209}"/>
    <cellStyle name="Normal 4 3 6 2 2 2 2 2 2 2" xfId="4894" xr:uid="{F742A718-7D7B-4223-A857-A25BA5ED267B}"/>
    <cellStyle name="Normal 4 3 6 2 2 2 2 2 2 3" xfId="7342" xr:uid="{7903A523-FAD4-4592-BA7D-2EF07044D812}"/>
    <cellStyle name="Normal 4 3 6 2 2 2 2 2 3" xfId="3670" xr:uid="{42154A76-2933-484B-874B-DCAE2C174EC7}"/>
    <cellStyle name="Normal 4 3 6 2 2 2 2 2 4" xfId="6118" xr:uid="{C670A94A-8C69-4457-A789-3F72FE9EB7E1}"/>
    <cellStyle name="Normal 4 3 6 2 2 2 2 3" xfId="1834" xr:uid="{91F714A8-A3B3-480E-9D9D-8553B016CD3A}"/>
    <cellStyle name="Normal 4 3 6 2 2 2 2 3 2" xfId="4282" xr:uid="{92622616-A83A-47DA-A550-D79A24945053}"/>
    <cellStyle name="Normal 4 3 6 2 2 2 2 3 3" xfId="6730" xr:uid="{B2EDEFD9-FD6B-46D7-B376-9C63CF76C5AD}"/>
    <cellStyle name="Normal 4 3 6 2 2 2 2 4" xfId="3058" xr:uid="{E0ABC1D6-B62E-483B-984D-34E52893035A}"/>
    <cellStyle name="Normal 4 3 6 2 2 2 2 5" xfId="5506" xr:uid="{5108180D-B4B0-4E92-BC40-2412F77D1D3D}"/>
    <cellStyle name="Normal 4 3 6 2 2 2 3" xfId="916" xr:uid="{7404A931-3E1D-42E0-A37E-B9E7FB8F94B4}"/>
    <cellStyle name="Normal 4 3 6 2 2 2 3 2" xfId="2140" xr:uid="{1B2729BB-E8E5-476D-AACC-2DA0AD615715}"/>
    <cellStyle name="Normal 4 3 6 2 2 2 3 2 2" xfId="4588" xr:uid="{A7644AF2-AA39-45D3-BAAD-952150025EEE}"/>
    <cellStyle name="Normal 4 3 6 2 2 2 3 2 3" xfId="7036" xr:uid="{2427F062-7C76-4E3B-8144-E97C6881A3EC}"/>
    <cellStyle name="Normal 4 3 6 2 2 2 3 3" xfId="3364" xr:uid="{A22391E6-630B-4B64-A43F-7765F1A32A64}"/>
    <cellStyle name="Normal 4 3 6 2 2 2 3 4" xfId="5812" xr:uid="{79686B6A-5B2E-4B98-ACFF-0A5E9260490B}"/>
    <cellStyle name="Normal 4 3 6 2 2 2 4" xfId="1528" xr:uid="{DDCA5147-F419-4641-8FFD-A4EA84BC3593}"/>
    <cellStyle name="Normal 4 3 6 2 2 2 4 2" xfId="3976" xr:uid="{75BDF85E-DDC9-4A76-B482-53C5C4295B84}"/>
    <cellStyle name="Normal 4 3 6 2 2 2 4 3" xfId="6424" xr:uid="{B014D71C-88A8-43CC-893E-7D02037C8E51}"/>
    <cellStyle name="Normal 4 3 6 2 2 2 5" xfId="2752" xr:uid="{6FF9F285-BCC4-4444-AB00-21E9443FD8B1}"/>
    <cellStyle name="Normal 4 3 6 2 2 2 6" xfId="5200" xr:uid="{64A940F7-AB2E-42FC-BFEF-8DAFB853277B}"/>
    <cellStyle name="Normal 4 3 6 2 2 3" xfId="456" xr:uid="{194F8977-AFF9-470B-B65F-891DBEE56DAF}"/>
    <cellStyle name="Normal 4 3 6 2 2 3 2" xfId="1069" xr:uid="{E0305E1B-114C-469C-89E8-362E62E61FDB}"/>
    <cellStyle name="Normal 4 3 6 2 2 3 2 2" xfId="2293" xr:uid="{AA6EA5B1-EDF2-4191-9DF0-E0089E5851FA}"/>
    <cellStyle name="Normal 4 3 6 2 2 3 2 2 2" xfId="4741" xr:uid="{1021C9E5-601E-47AB-ABAD-9AC7002455CB}"/>
    <cellStyle name="Normal 4 3 6 2 2 3 2 2 3" xfId="7189" xr:uid="{69483B28-C189-4AE6-94F3-F815C356A6DE}"/>
    <cellStyle name="Normal 4 3 6 2 2 3 2 3" xfId="3517" xr:uid="{E1B36588-46B9-4B93-BC37-CA8F2D481626}"/>
    <cellStyle name="Normal 4 3 6 2 2 3 2 4" xfId="5965" xr:uid="{884DB26A-8C69-44EF-9DCF-9A0DC4EBE351}"/>
    <cellStyle name="Normal 4 3 6 2 2 3 3" xfId="1681" xr:uid="{F6602ABA-337A-47D3-BC0E-465ADC41B038}"/>
    <cellStyle name="Normal 4 3 6 2 2 3 3 2" xfId="4129" xr:uid="{1930EED6-89AA-4EC9-A8EB-74ADA3E6A4D1}"/>
    <cellStyle name="Normal 4 3 6 2 2 3 3 3" xfId="6577" xr:uid="{246D8C1F-D4EF-46FB-A368-B4D159969AF9}"/>
    <cellStyle name="Normal 4 3 6 2 2 3 4" xfId="2905" xr:uid="{A57446C5-AA9B-4838-AE05-56C94A8CDBD2}"/>
    <cellStyle name="Normal 4 3 6 2 2 3 5" xfId="5353" xr:uid="{608603A5-9AEA-4363-B959-8C6660D4AA33}"/>
    <cellStyle name="Normal 4 3 6 2 2 4" xfId="763" xr:uid="{86FA6FB2-4DA3-4EAC-9C27-5508436AD040}"/>
    <cellStyle name="Normal 4 3 6 2 2 4 2" xfId="1987" xr:uid="{EFFE84E8-E84D-42BC-B15A-B99707200385}"/>
    <cellStyle name="Normal 4 3 6 2 2 4 2 2" xfId="4435" xr:uid="{C5380F9D-8A2F-444C-A146-EB1E26AFDB62}"/>
    <cellStyle name="Normal 4 3 6 2 2 4 2 3" xfId="6883" xr:uid="{16D4E36B-466B-4BAA-9659-800E99489C5F}"/>
    <cellStyle name="Normal 4 3 6 2 2 4 3" xfId="3211" xr:uid="{1CF01958-8CBA-4212-8ECC-3E2A7DCBD70C}"/>
    <cellStyle name="Normal 4 3 6 2 2 4 4" xfId="5659" xr:uid="{2D456074-1E46-488D-BBBC-0006D812DA1F}"/>
    <cellStyle name="Normal 4 3 6 2 2 5" xfId="1375" xr:uid="{1CB90727-E6E2-46F0-B664-11AFE884734A}"/>
    <cellStyle name="Normal 4 3 6 2 2 5 2" xfId="3823" xr:uid="{2FAC4E5C-1F96-4FD3-82DC-6C730E77FEE5}"/>
    <cellStyle name="Normal 4 3 6 2 2 5 3" xfId="6271" xr:uid="{93C50966-BA49-4258-933C-F7E07CFAFE1F}"/>
    <cellStyle name="Normal 4 3 6 2 2 6" xfId="2599" xr:uid="{4A5D8833-9A8D-4356-85C6-19C6846F6C58}"/>
    <cellStyle name="Normal 4 3 6 2 2 7" xfId="5047" xr:uid="{910163C7-6E51-4098-90D7-FD10E18E52B3}"/>
    <cellStyle name="Normal 4 3 6 2 3" xfId="221" xr:uid="{CEA01CF9-2016-4743-994E-02178ADF19BD}"/>
    <cellStyle name="Normal 4 3 6 2 3 2" xfId="528" xr:uid="{C8C85FF3-2D6D-41E0-8623-837EC8A9D7DE}"/>
    <cellStyle name="Normal 4 3 6 2 3 2 2" xfId="1141" xr:uid="{F0114922-41E3-40AC-8CC5-EBE19E62170A}"/>
    <cellStyle name="Normal 4 3 6 2 3 2 2 2" xfId="2365" xr:uid="{275E9F45-2FA0-421F-ACA7-99EF7154DC22}"/>
    <cellStyle name="Normal 4 3 6 2 3 2 2 2 2" xfId="4813" xr:uid="{13749102-7FF6-4BDD-9416-657BA608D0D5}"/>
    <cellStyle name="Normal 4 3 6 2 3 2 2 2 3" xfId="7261" xr:uid="{FAB27FE4-1022-4DD3-8C25-A3BF9E5AC97F}"/>
    <cellStyle name="Normal 4 3 6 2 3 2 2 3" xfId="3589" xr:uid="{2E3C7EBC-8C4D-489B-AB89-80281C405ADB}"/>
    <cellStyle name="Normal 4 3 6 2 3 2 2 4" xfId="6037" xr:uid="{9128690D-99CB-4288-8595-78F66990B29A}"/>
    <cellStyle name="Normal 4 3 6 2 3 2 3" xfId="1753" xr:uid="{89DBAEB8-1C44-4695-B693-C1FEBDCF0293}"/>
    <cellStyle name="Normal 4 3 6 2 3 2 3 2" xfId="4201" xr:uid="{360CFB32-DF38-4A71-8801-BE07527BA0FF}"/>
    <cellStyle name="Normal 4 3 6 2 3 2 3 3" xfId="6649" xr:uid="{144E0C6A-AA35-4B87-BE4B-100B67401424}"/>
    <cellStyle name="Normal 4 3 6 2 3 2 4" xfId="2977" xr:uid="{B4163928-4B48-4C53-91E9-76890AAC0B14}"/>
    <cellStyle name="Normal 4 3 6 2 3 2 5" xfId="5425" xr:uid="{8EDCC8C4-635F-43EC-B7BC-979DF9A3D259}"/>
    <cellStyle name="Normal 4 3 6 2 3 3" xfId="835" xr:uid="{7A70F1C8-2EDA-4C96-853D-C1B7FFAE762E}"/>
    <cellStyle name="Normal 4 3 6 2 3 3 2" xfId="2059" xr:uid="{CDFE71F8-F0D8-4835-A634-78F943A5484F}"/>
    <cellStyle name="Normal 4 3 6 2 3 3 2 2" xfId="4507" xr:uid="{4A8BC896-7B9B-47E9-91AE-9CBBCF07536F}"/>
    <cellStyle name="Normal 4 3 6 2 3 3 2 3" xfId="6955" xr:uid="{384464E6-21EC-4087-BED6-A51BBBFFB076}"/>
    <cellStyle name="Normal 4 3 6 2 3 3 3" xfId="3283" xr:uid="{27FFD5C5-0A8C-474B-8135-A98DD6CBCF43}"/>
    <cellStyle name="Normal 4 3 6 2 3 3 4" xfId="5731" xr:uid="{9E6CBDEB-C623-4140-AAD6-6316808E22BD}"/>
    <cellStyle name="Normal 4 3 6 2 3 4" xfId="1447" xr:uid="{C8E859C8-4F15-4B21-B051-ACC1446E9B87}"/>
    <cellStyle name="Normal 4 3 6 2 3 4 2" xfId="3895" xr:uid="{1A3B2B2F-72FE-4A90-A4E5-A8EA85A4F832}"/>
    <cellStyle name="Normal 4 3 6 2 3 4 3" xfId="6343" xr:uid="{5CAB6FE1-C09A-479C-93AE-0DB8340DAA30}"/>
    <cellStyle name="Normal 4 3 6 2 3 5" xfId="2671" xr:uid="{4EF8D668-2FD0-44CD-A96E-8E2C9C110953}"/>
    <cellStyle name="Normal 4 3 6 2 3 6" xfId="5119" xr:uid="{9B9AC931-99D3-4443-9A51-389FCF9D8AD8}"/>
    <cellStyle name="Normal 4 3 6 2 4" xfId="375" xr:uid="{381CB10F-3D26-4089-8651-010E9606A789}"/>
    <cellStyle name="Normal 4 3 6 2 4 2" xfId="988" xr:uid="{C539B291-D291-4A7C-99EB-2734C8675785}"/>
    <cellStyle name="Normal 4 3 6 2 4 2 2" xfId="2212" xr:uid="{81213429-557E-4BF0-955C-1BD7C3F8FE0C}"/>
    <cellStyle name="Normal 4 3 6 2 4 2 2 2" xfId="4660" xr:uid="{A144F61C-A6E0-46CE-9091-D0610C21992B}"/>
    <cellStyle name="Normal 4 3 6 2 4 2 2 3" xfId="7108" xr:uid="{BF948DC2-C50C-4A0E-9A55-98143DDBB4CA}"/>
    <cellStyle name="Normal 4 3 6 2 4 2 3" xfId="3436" xr:uid="{F85DA458-5675-468D-9B5F-7AAB4337C4F5}"/>
    <cellStyle name="Normal 4 3 6 2 4 2 4" xfId="5884" xr:uid="{FA993461-7D6A-4C83-BC18-BFC5290DA4D5}"/>
    <cellStyle name="Normal 4 3 6 2 4 3" xfId="1600" xr:uid="{4E58F619-6577-4F24-9E9F-479F045DE9EA}"/>
    <cellStyle name="Normal 4 3 6 2 4 3 2" xfId="4048" xr:uid="{80594773-928B-49AA-9F01-78974D1ECA3F}"/>
    <cellStyle name="Normal 4 3 6 2 4 3 3" xfId="6496" xr:uid="{92D8C1BE-6504-4664-8FFC-D0D866FBC7F4}"/>
    <cellStyle name="Normal 4 3 6 2 4 4" xfId="2824" xr:uid="{9DFEC0E8-3931-4861-8157-13AA54B13F44}"/>
    <cellStyle name="Normal 4 3 6 2 4 5" xfId="5272" xr:uid="{33AEC26E-33F7-4098-BBD9-7C81FA345B59}"/>
    <cellStyle name="Normal 4 3 6 2 5" xfId="682" xr:uid="{4810136B-AAC9-4EB8-A919-52799E8A61DD}"/>
    <cellStyle name="Normal 4 3 6 2 5 2" xfId="1906" xr:uid="{D643CAC6-2773-4665-88D8-02278F3D2769}"/>
    <cellStyle name="Normal 4 3 6 2 5 2 2" xfId="4354" xr:uid="{E8B79403-27BD-4FCD-849B-036F296EE2B4}"/>
    <cellStyle name="Normal 4 3 6 2 5 2 3" xfId="6802" xr:uid="{725F8BAE-7AEF-4050-A242-4614D52B62FD}"/>
    <cellStyle name="Normal 4 3 6 2 5 3" xfId="3130" xr:uid="{3AFAAA89-4606-418B-9FA1-B3FC6CFBC7CD}"/>
    <cellStyle name="Normal 4 3 6 2 5 4" xfId="5578" xr:uid="{E9AD5E2B-B001-4080-9F94-48B508C05128}"/>
    <cellStyle name="Normal 4 3 6 2 6" xfId="1294" xr:uid="{A2230AFE-B828-44BA-8551-67652EBB67B0}"/>
    <cellStyle name="Normal 4 3 6 2 6 2" xfId="3742" xr:uid="{206D03AC-D142-4B71-BCCC-1C9D79B4678F}"/>
    <cellStyle name="Normal 4 3 6 2 6 3" xfId="6190" xr:uid="{6A204337-0DF6-43BD-9517-1BFC6EBEF91F}"/>
    <cellStyle name="Normal 4 3 6 2 7" xfId="2518" xr:uid="{F0D987C6-CD50-4E96-AF3A-E10B653BB0FF}"/>
    <cellStyle name="Normal 4 3 6 2 8" xfId="4966" xr:uid="{CA474F2F-781E-4D92-AACE-9A3A4C85A3CB}"/>
    <cellStyle name="Normal 4 3 6 3" xfId="113" xr:uid="{A20742C9-822B-4F6F-81E3-EC5E03C5CF33}"/>
    <cellStyle name="Normal 4 3 6 3 2" xfId="266" xr:uid="{B8F06D62-4AB0-4ACB-A2D9-F89E9D91EBC0}"/>
    <cellStyle name="Normal 4 3 6 3 2 2" xfId="573" xr:uid="{7020DC2D-F503-4441-A752-FBA062E5CDC1}"/>
    <cellStyle name="Normal 4 3 6 3 2 2 2" xfId="1186" xr:uid="{F8B8F3AA-93C4-49C6-BA8D-FD7C2B2B9CF0}"/>
    <cellStyle name="Normal 4 3 6 3 2 2 2 2" xfId="2410" xr:uid="{DC89F60F-0A41-46A4-BEAA-B87DE062DBC8}"/>
    <cellStyle name="Normal 4 3 6 3 2 2 2 2 2" xfId="4858" xr:uid="{738FDA3D-CD46-4AA3-8896-E1A97E7A843A}"/>
    <cellStyle name="Normal 4 3 6 3 2 2 2 2 3" xfId="7306" xr:uid="{4D30AE50-5287-4100-9CB9-704914733BFB}"/>
    <cellStyle name="Normal 4 3 6 3 2 2 2 3" xfId="3634" xr:uid="{6B186E94-CB71-4ADB-981A-E6AA286A97EB}"/>
    <cellStyle name="Normal 4 3 6 3 2 2 2 4" xfId="6082" xr:uid="{A3C475AB-DFD4-44A0-B544-349931216F93}"/>
    <cellStyle name="Normal 4 3 6 3 2 2 3" xfId="1798" xr:uid="{535DF9DF-4A40-4B3D-9610-591B924059EC}"/>
    <cellStyle name="Normal 4 3 6 3 2 2 3 2" xfId="4246" xr:uid="{2BB74144-21B1-42E7-875D-81FF399EB0CE}"/>
    <cellStyle name="Normal 4 3 6 3 2 2 3 3" xfId="6694" xr:uid="{A137C4A5-8B75-4FD9-A22B-E67E97D796AD}"/>
    <cellStyle name="Normal 4 3 6 3 2 2 4" xfId="3022" xr:uid="{8A8E633D-5A5E-4C69-B590-604B2F36017A}"/>
    <cellStyle name="Normal 4 3 6 3 2 2 5" xfId="5470" xr:uid="{AACB7182-BEE8-45F7-859F-3D96C6FA6F22}"/>
    <cellStyle name="Normal 4 3 6 3 2 3" xfId="880" xr:uid="{BDF836A9-BE09-4575-87A7-A54889E25524}"/>
    <cellStyle name="Normal 4 3 6 3 2 3 2" xfId="2104" xr:uid="{7964F1B5-BCFE-4A19-90F1-5139B651F19B}"/>
    <cellStyle name="Normal 4 3 6 3 2 3 2 2" xfId="4552" xr:uid="{2EA8227A-2A73-4F3E-BF9F-B4CF560A5FF8}"/>
    <cellStyle name="Normal 4 3 6 3 2 3 2 3" xfId="7000" xr:uid="{C29BC41F-165D-494D-8459-951655DB29E2}"/>
    <cellStyle name="Normal 4 3 6 3 2 3 3" xfId="3328" xr:uid="{C9DA9A2B-B50D-4C92-885F-DBA08D2B9F93}"/>
    <cellStyle name="Normal 4 3 6 3 2 3 4" xfId="5776" xr:uid="{8F1A2B39-60A3-435E-B571-44D3BCC64068}"/>
    <cellStyle name="Normal 4 3 6 3 2 4" xfId="1492" xr:uid="{07FEC5A3-CC08-4C3E-84C6-0C15B2221EAE}"/>
    <cellStyle name="Normal 4 3 6 3 2 4 2" xfId="3940" xr:uid="{CD7813B9-D689-49D1-9E9A-1A7773583B56}"/>
    <cellStyle name="Normal 4 3 6 3 2 4 3" xfId="6388" xr:uid="{A1910405-4D14-4B6A-942E-8E0836AB0319}"/>
    <cellStyle name="Normal 4 3 6 3 2 5" xfId="2716" xr:uid="{6FD66488-10D2-44F7-9578-CF4A63784102}"/>
    <cellStyle name="Normal 4 3 6 3 2 6" xfId="5164" xr:uid="{6A17FB6F-5ADC-4759-A580-4C94F2FADA39}"/>
    <cellStyle name="Normal 4 3 6 3 3" xfId="420" xr:uid="{7D431BEA-9E3B-4EEC-AF8A-206B63E535DA}"/>
    <cellStyle name="Normal 4 3 6 3 3 2" xfId="1033" xr:uid="{4DA7099D-2A14-4BE6-8564-BD3E1DF7BA1C}"/>
    <cellStyle name="Normal 4 3 6 3 3 2 2" xfId="2257" xr:uid="{E4C970DA-6CE0-4980-B1E1-AC4C3C1B2BDA}"/>
    <cellStyle name="Normal 4 3 6 3 3 2 2 2" xfId="4705" xr:uid="{F906A6B4-B393-4797-89C6-B841EC4F5CE0}"/>
    <cellStyle name="Normal 4 3 6 3 3 2 2 3" xfId="7153" xr:uid="{23F47E9D-F909-4937-898F-754C23DD9676}"/>
    <cellStyle name="Normal 4 3 6 3 3 2 3" xfId="3481" xr:uid="{DCDB369C-8BAF-4F7A-89F1-3369CFF2EEFE}"/>
    <cellStyle name="Normal 4 3 6 3 3 2 4" xfId="5929" xr:uid="{092254B5-3465-4213-BBB0-54A54E4F6075}"/>
    <cellStyle name="Normal 4 3 6 3 3 3" xfId="1645" xr:uid="{DBE32859-5398-4844-B74A-3790AF35F06C}"/>
    <cellStyle name="Normal 4 3 6 3 3 3 2" xfId="4093" xr:uid="{1EDA2A0D-79B6-43C8-A78C-C3C9D9C5EA7A}"/>
    <cellStyle name="Normal 4 3 6 3 3 3 3" xfId="6541" xr:uid="{71800247-17C6-4008-BD60-00E5ECFE06BD}"/>
    <cellStyle name="Normal 4 3 6 3 3 4" xfId="2869" xr:uid="{E2EDBCEE-D567-41B7-9049-1DB40F888B2B}"/>
    <cellStyle name="Normal 4 3 6 3 3 5" xfId="5317" xr:uid="{D72628D3-1163-49D1-9BEC-2B3277ED90EB}"/>
    <cellStyle name="Normal 4 3 6 3 4" xfId="727" xr:uid="{F7D7C16D-D10F-42C0-A1F9-22A31F0C95F5}"/>
    <cellStyle name="Normal 4 3 6 3 4 2" xfId="1951" xr:uid="{554E8FA3-785D-4A35-B4F0-812319FC3629}"/>
    <cellStyle name="Normal 4 3 6 3 4 2 2" xfId="4399" xr:uid="{0B68DD41-6A67-4C83-83B3-0AD236C8033B}"/>
    <cellStyle name="Normal 4 3 6 3 4 2 3" xfId="6847" xr:uid="{6DA2B66A-DDBC-4F34-AB69-46B3A9B06C43}"/>
    <cellStyle name="Normal 4 3 6 3 4 3" xfId="3175" xr:uid="{4A20AC1C-FC18-41BC-8260-5E695B319E17}"/>
    <cellStyle name="Normal 4 3 6 3 4 4" xfId="5623" xr:uid="{10E59E43-D2A3-4A7E-AC50-937684A908E1}"/>
    <cellStyle name="Normal 4 3 6 3 5" xfId="1339" xr:uid="{5F7A5B56-BA5D-40EC-B9B1-D3EF3F1832F4}"/>
    <cellStyle name="Normal 4 3 6 3 5 2" xfId="3787" xr:uid="{D6A86C9B-536C-4D7C-9EAA-B58E8B527FCE}"/>
    <cellStyle name="Normal 4 3 6 3 5 3" xfId="6235" xr:uid="{3CDB0CD8-DEC0-4130-B619-1A914AFF31DD}"/>
    <cellStyle name="Normal 4 3 6 3 6" xfId="2563" xr:uid="{4CD5EA7F-8F01-498E-BFE8-CDF20630E7AD}"/>
    <cellStyle name="Normal 4 3 6 3 7" xfId="5011" xr:uid="{5DBE90F4-5B11-4DEB-9D3F-64D13B6B60CA}"/>
    <cellStyle name="Normal 4 3 6 4" xfId="185" xr:uid="{AEAE98FD-C181-47D7-BF07-177404C2BE8E}"/>
    <cellStyle name="Normal 4 3 6 4 2" xfId="492" xr:uid="{BA4F9BF8-EE19-453C-A5CF-EF7FD62AE6B4}"/>
    <cellStyle name="Normal 4 3 6 4 2 2" xfId="1105" xr:uid="{D23EB885-41C9-4E4C-ACC4-33FC4988E175}"/>
    <cellStyle name="Normal 4 3 6 4 2 2 2" xfId="2329" xr:uid="{21C62CCF-AA96-4C91-AB4D-576D21DA49C9}"/>
    <cellStyle name="Normal 4 3 6 4 2 2 2 2" xfId="4777" xr:uid="{1B43E2E7-2C2B-4FCD-8BD2-A9E39658D7A7}"/>
    <cellStyle name="Normal 4 3 6 4 2 2 2 3" xfId="7225" xr:uid="{5F9BD9CB-ECC3-4F98-8A6B-6A3B35C1217C}"/>
    <cellStyle name="Normal 4 3 6 4 2 2 3" xfId="3553" xr:uid="{5E685D38-4224-496A-8AB4-CD78F78EC0F5}"/>
    <cellStyle name="Normal 4 3 6 4 2 2 4" xfId="6001" xr:uid="{0B3E3C21-29B7-482F-9136-3D844B8375B2}"/>
    <cellStyle name="Normal 4 3 6 4 2 3" xfId="1717" xr:uid="{11CE1C74-40E6-49BB-BB5B-79D0D4A24886}"/>
    <cellStyle name="Normal 4 3 6 4 2 3 2" xfId="4165" xr:uid="{C09DF18F-E73C-4ECA-AAC0-4CEF16366438}"/>
    <cellStyle name="Normal 4 3 6 4 2 3 3" xfId="6613" xr:uid="{29073286-BDDC-4BE3-8ACF-C2DF32798747}"/>
    <cellStyle name="Normal 4 3 6 4 2 4" xfId="2941" xr:uid="{A9E991BE-BDD8-450C-B080-604D1BF8482C}"/>
    <cellStyle name="Normal 4 3 6 4 2 5" xfId="5389" xr:uid="{0D13C450-E3B6-4013-8E18-30F1C0EA1795}"/>
    <cellStyle name="Normal 4 3 6 4 3" xfId="799" xr:uid="{B1FE28BE-869B-4899-B743-ED1BFB06CC88}"/>
    <cellStyle name="Normal 4 3 6 4 3 2" xfId="2023" xr:uid="{0EA29EBE-4021-418E-A58C-7FA708AAD3F6}"/>
    <cellStyle name="Normal 4 3 6 4 3 2 2" xfId="4471" xr:uid="{B6A5FC38-E78E-4AEB-A994-1F6D5ECE294C}"/>
    <cellStyle name="Normal 4 3 6 4 3 2 3" xfId="6919" xr:uid="{8A70EF17-8BD5-4834-BBF6-A6E9E08D9F72}"/>
    <cellStyle name="Normal 4 3 6 4 3 3" xfId="3247" xr:uid="{1640C136-1288-4C60-80F6-0FF4E5C289FC}"/>
    <cellStyle name="Normal 4 3 6 4 3 4" xfId="5695" xr:uid="{20803FFA-360C-4053-AE56-B0C1818A3DA5}"/>
    <cellStyle name="Normal 4 3 6 4 4" xfId="1411" xr:uid="{6167E4C3-7891-48A0-9C71-22DCEC5F8A59}"/>
    <cellStyle name="Normal 4 3 6 4 4 2" xfId="3859" xr:uid="{665C8684-4A55-4034-A17B-BAFD9E1E6000}"/>
    <cellStyle name="Normal 4 3 6 4 4 3" xfId="6307" xr:uid="{F6DE6C29-9CB2-491B-995B-191EAED3E239}"/>
    <cellStyle name="Normal 4 3 6 4 5" xfId="2635" xr:uid="{31D689BA-7326-4D26-AA2A-CAFC93492B88}"/>
    <cellStyle name="Normal 4 3 6 4 6" xfId="5083" xr:uid="{72CFA41C-899C-4478-BF71-C952F46F2D42}"/>
    <cellStyle name="Normal 4 3 6 5" xfId="339" xr:uid="{FD64359B-67FF-4AD4-A871-F3D95B1FCED4}"/>
    <cellStyle name="Normal 4 3 6 5 2" xfId="952" xr:uid="{CB3DC30B-F559-438E-8291-8C8305384DA5}"/>
    <cellStyle name="Normal 4 3 6 5 2 2" xfId="2176" xr:uid="{CA8EBFDB-5B86-400A-8789-3A3E04BF62FD}"/>
    <cellStyle name="Normal 4 3 6 5 2 2 2" xfId="4624" xr:uid="{F5FE9716-F04C-4F3C-B7DD-C1AF82D1FD28}"/>
    <cellStyle name="Normal 4 3 6 5 2 2 3" xfId="7072" xr:uid="{50672287-3345-4278-96B3-10B8FC4010E7}"/>
    <cellStyle name="Normal 4 3 6 5 2 3" xfId="3400" xr:uid="{CB3E8BEE-D6B7-4691-8368-B77E59C80462}"/>
    <cellStyle name="Normal 4 3 6 5 2 4" xfId="5848" xr:uid="{FCFEE8E8-0C9C-4DAD-977D-5F2C8DD8EECF}"/>
    <cellStyle name="Normal 4 3 6 5 3" xfId="1564" xr:uid="{42B40E4A-8FE0-45DA-B7F3-19D81105D5A1}"/>
    <cellStyle name="Normal 4 3 6 5 3 2" xfId="4012" xr:uid="{7610DB43-EA75-43E4-979E-9F80A69C1991}"/>
    <cellStyle name="Normal 4 3 6 5 3 3" xfId="6460" xr:uid="{2C45C653-D7A9-4F9D-B01C-DF150679829D}"/>
    <cellStyle name="Normal 4 3 6 5 4" xfId="2788" xr:uid="{12F5BF48-88E8-44EA-BCB7-99B1D7123BEC}"/>
    <cellStyle name="Normal 4 3 6 5 5" xfId="5236" xr:uid="{47DB9C3C-C72D-4070-89DA-9CA0C7B7D49D}"/>
    <cellStyle name="Normal 4 3 6 6" xfId="646" xr:uid="{FF98EFF2-C586-4910-AD1E-247DFC7BDD20}"/>
    <cellStyle name="Normal 4 3 6 6 2" xfId="1870" xr:uid="{C67FCF3E-3E4A-418B-BBE7-32A46832F5EA}"/>
    <cellStyle name="Normal 4 3 6 6 2 2" xfId="4318" xr:uid="{24006034-21C8-46F5-A702-85E6B91287D2}"/>
    <cellStyle name="Normal 4 3 6 6 2 3" xfId="6766" xr:uid="{DC76365A-7672-4027-AC5B-719C00B1BBC1}"/>
    <cellStyle name="Normal 4 3 6 6 3" xfId="3094" xr:uid="{1D45496B-25EE-44F8-B942-04D2237CF9D1}"/>
    <cellStyle name="Normal 4 3 6 6 4" xfId="5542" xr:uid="{C61FDC05-3965-413D-B662-265CE43D33CD}"/>
    <cellStyle name="Normal 4 3 6 7" xfId="1258" xr:uid="{D022545D-38CC-4160-BE67-6A04D01133F9}"/>
    <cellStyle name="Normal 4 3 6 7 2" xfId="3706" xr:uid="{AB1DFA33-4C3F-42D7-BAC9-A8151695B80C}"/>
    <cellStyle name="Normal 4 3 6 7 3" xfId="6154" xr:uid="{EB978098-3A70-4F6E-BDD0-73C491B8DDCA}"/>
    <cellStyle name="Normal 4 3 6 8" xfId="2482" xr:uid="{1F8B857F-05DB-47F4-BE2B-5C013E3CCB68}"/>
    <cellStyle name="Normal 4 3 6 9" xfId="4930" xr:uid="{117D0D96-6120-4556-8031-D8B3CEA5C923}"/>
    <cellStyle name="Normal 4 3 7" xfId="50" xr:uid="{5CD6EED6-201C-4648-9536-7045201ED35F}"/>
    <cellStyle name="Normal 4 3 7 2" xfId="131" xr:uid="{189CD40A-400C-400B-AB57-0AC8BE4CE18B}"/>
    <cellStyle name="Normal 4 3 7 2 2" xfId="284" xr:uid="{885C68C8-859A-4561-8C5E-001E86D1F703}"/>
    <cellStyle name="Normal 4 3 7 2 2 2" xfId="591" xr:uid="{CF344F64-916C-46FD-91C9-22D5A61CDFE4}"/>
    <cellStyle name="Normal 4 3 7 2 2 2 2" xfId="1204" xr:uid="{56E094FC-62C0-4883-A2E4-88759F4DB905}"/>
    <cellStyle name="Normal 4 3 7 2 2 2 2 2" xfId="2428" xr:uid="{D3CA2CE4-C60B-4D34-8E9F-FFE21D7FC911}"/>
    <cellStyle name="Normal 4 3 7 2 2 2 2 2 2" xfId="4876" xr:uid="{8B095C41-53DD-4730-8C68-252180EB3AA6}"/>
    <cellStyle name="Normal 4 3 7 2 2 2 2 2 3" xfId="7324" xr:uid="{94F4AE1E-D83C-409E-BF8F-D79B657BEF4A}"/>
    <cellStyle name="Normal 4 3 7 2 2 2 2 3" xfId="3652" xr:uid="{79E3F040-FB4D-4856-9891-48B400743D73}"/>
    <cellStyle name="Normal 4 3 7 2 2 2 2 4" xfId="6100" xr:uid="{A929C7C3-9F56-4F9A-8C92-5C40DB389763}"/>
    <cellStyle name="Normal 4 3 7 2 2 2 3" xfId="1816" xr:uid="{FD903C45-A394-4D0E-9A04-FB0654A2A070}"/>
    <cellStyle name="Normal 4 3 7 2 2 2 3 2" xfId="4264" xr:uid="{DDC2261A-B861-422B-955A-DDAC20886325}"/>
    <cellStyle name="Normal 4 3 7 2 2 2 3 3" xfId="6712" xr:uid="{96C803FC-68A1-4A5E-A426-E7B6B9A7BDF7}"/>
    <cellStyle name="Normal 4 3 7 2 2 2 4" xfId="3040" xr:uid="{93FEA78C-6E69-48D7-A4B0-0893316AA653}"/>
    <cellStyle name="Normal 4 3 7 2 2 2 5" xfId="5488" xr:uid="{B5485984-06AE-4F94-8064-B5A0F9E85B06}"/>
    <cellStyle name="Normal 4 3 7 2 2 3" xfId="898" xr:uid="{3F29B425-E0DB-4349-BA2C-C3E5371B4FB9}"/>
    <cellStyle name="Normal 4 3 7 2 2 3 2" xfId="2122" xr:uid="{409747E1-B6C7-409F-9822-9F43A4EABBA7}"/>
    <cellStyle name="Normal 4 3 7 2 2 3 2 2" xfId="4570" xr:uid="{FB83F18B-6761-4BD4-8B17-131A9EE0F164}"/>
    <cellStyle name="Normal 4 3 7 2 2 3 2 3" xfId="7018" xr:uid="{327D64EB-0A9C-4BC4-8F57-6F1A479AEED3}"/>
    <cellStyle name="Normal 4 3 7 2 2 3 3" xfId="3346" xr:uid="{39ADC341-9948-4752-9350-5E544799ADA2}"/>
    <cellStyle name="Normal 4 3 7 2 2 3 4" xfId="5794" xr:uid="{5AD02806-9997-46F7-9DAF-6C6423EA1792}"/>
    <cellStyle name="Normal 4 3 7 2 2 4" xfId="1510" xr:uid="{F7A63319-90F6-4180-BC27-6CE330FA5653}"/>
    <cellStyle name="Normal 4 3 7 2 2 4 2" xfId="3958" xr:uid="{2907FA2B-ACC3-4190-98C4-72472A44BCC1}"/>
    <cellStyle name="Normal 4 3 7 2 2 4 3" xfId="6406" xr:uid="{B52AF64F-3C91-4161-A7EE-B66932555973}"/>
    <cellStyle name="Normal 4 3 7 2 2 5" xfId="2734" xr:uid="{C7EECC8D-EA52-4C54-B733-45D96A53CA9E}"/>
    <cellStyle name="Normal 4 3 7 2 2 6" xfId="5182" xr:uid="{CDEC6EE4-51C6-45D4-9DCC-89708B082DE0}"/>
    <cellStyle name="Normal 4 3 7 2 3" xfId="438" xr:uid="{381EBE83-D62F-4AD7-8C25-A18DCC570BAF}"/>
    <cellStyle name="Normal 4 3 7 2 3 2" xfId="1051" xr:uid="{3188ED26-BEE5-42D0-8582-024423BEBB8B}"/>
    <cellStyle name="Normal 4 3 7 2 3 2 2" xfId="2275" xr:uid="{C7EFB509-0B21-4400-8679-495672252877}"/>
    <cellStyle name="Normal 4 3 7 2 3 2 2 2" xfId="4723" xr:uid="{20BD8D96-618E-48AF-9351-BACF078BC3A6}"/>
    <cellStyle name="Normal 4 3 7 2 3 2 2 3" xfId="7171" xr:uid="{1BA81E2C-2AFA-47DF-90D0-C8E23A0B5C6F}"/>
    <cellStyle name="Normal 4 3 7 2 3 2 3" xfId="3499" xr:uid="{D12BAB97-AC69-4DD5-81D5-6253AEE28F6F}"/>
    <cellStyle name="Normal 4 3 7 2 3 2 4" xfId="5947" xr:uid="{41EC9CA3-F7DD-48D6-927A-4D4183049941}"/>
    <cellStyle name="Normal 4 3 7 2 3 3" xfId="1663" xr:uid="{85BD7C31-CC93-487D-975E-617B24128A6B}"/>
    <cellStyle name="Normal 4 3 7 2 3 3 2" xfId="4111" xr:uid="{783423FF-DFCA-4473-AFCF-76BF5426E8A9}"/>
    <cellStyle name="Normal 4 3 7 2 3 3 3" xfId="6559" xr:uid="{988E3CE2-C5EF-48F4-9BBF-B2DC4481420F}"/>
    <cellStyle name="Normal 4 3 7 2 3 4" xfId="2887" xr:uid="{4745DB2D-82B9-42A8-94CB-64BD9BAC3BDE}"/>
    <cellStyle name="Normal 4 3 7 2 3 5" xfId="5335" xr:uid="{7DC5F85D-9777-46E4-8F77-BB90A8FB26BE}"/>
    <cellStyle name="Normal 4 3 7 2 4" xfId="745" xr:uid="{5AF188CD-1F06-477D-AF1B-E1F8B0441298}"/>
    <cellStyle name="Normal 4 3 7 2 4 2" xfId="1969" xr:uid="{94E7E081-F253-4A3E-8F1A-D62581EE5713}"/>
    <cellStyle name="Normal 4 3 7 2 4 2 2" xfId="4417" xr:uid="{C45F043C-F66A-4BC4-B69C-4E7A19382067}"/>
    <cellStyle name="Normal 4 3 7 2 4 2 3" xfId="6865" xr:uid="{9683F7BE-28BB-47AD-9D3F-E04B95B1BB23}"/>
    <cellStyle name="Normal 4 3 7 2 4 3" xfId="3193" xr:uid="{2CAA8D41-B6E4-4E92-A660-9728E9CFB8EC}"/>
    <cellStyle name="Normal 4 3 7 2 4 4" xfId="5641" xr:uid="{951C21F3-D1A1-478A-AAC3-FB225C93A010}"/>
    <cellStyle name="Normal 4 3 7 2 5" xfId="1357" xr:uid="{6BB8DB8F-4145-4D97-8DFD-CB5C6BC8AD5D}"/>
    <cellStyle name="Normal 4 3 7 2 5 2" xfId="3805" xr:uid="{04C539F3-3BE6-4E81-88AC-FEB46906B0D1}"/>
    <cellStyle name="Normal 4 3 7 2 5 3" xfId="6253" xr:uid="{D088B7B0-3492-4191-ADDD-3D368E7FF0CE}"/>
    <cellStyle name="Normal 4 3 7 2 6" xfId="2581" xr:uid="{897CC7DC-6516-438C-BC29-A6B130AD7DBD}"/>
    <cellStyle name="Normal 4 3 7 2 7" xfId="5029" xr:uid="{14B510BB-B1F6-4C9A-A3D8-2320CEE77584}"/>
    <cellStyle name="Normal 4 3 7 3" xfId="203" xr:uid="{55D99D9B-0E7D-492E-947D-91F173BCCAA0}"/>
    <cellStyle name="Normal 4 3 7 3 2" xfId="510" xr:uid="{A81C19D6-D0B0-4B5D-8A77-7B04F3CBAB80}"/>
    <cellStyle name="Normal 4 3 7 3 2 2" xfId="1123" xr:uid="{104FEC97-DF86-44A2-B667-EE6787CB82BF}"/>
    <cellStyle name="Normal 4 3 7 3 2 2 2" xfId="2347" xr:uid="{74C066B7-3755-4697-82F5-4A4F04E3E820}"/>
    <cellStyle name="Normal 4 3 7 3 2 2 2 2" xfId="4795" xr:uid="{D6F91A14-B5FF-4CEA-81B5-C0DCE07AE960}"/>
    <cellStyle name="Normal 4 3 7 3 2 2 2 3" xfId="7243" xr:uid="{E2E556BC-A0ED-414D-863B-93B96509F434}"/>
    <cellStyle name="Normal 4 3 7 3 2 2 3" xfId="3571" xr:uid="{9C3F2768-6B49-4673-9DC4-5891B1F8479F}"/>
    <cellStyle name="Normal 4 3 7 3 2 2 4" xfId="6019" xr:uid="{27D1C583-B728-4890-BB3E-9BC9C7EA4C6D}"/>
    <cellStyle name="Normal 4 3 7 3 2 3" xfId="1735" xr:uid="{D4E30CDD-A56B-40DE-94CB-01D4A99175F2}"/>
    <cellStyle name="Normal 4 3 7 3 2 3 2" xfId="4183" xr:uid="{AACB4BB5-4070-405B-9101-62E52BF2037F}"/>
    <cellStyle name="Normal 4 3 7 3 2 3 3" xfId="6631" xr:uid="{49F8D6AA-EEB1-45FE-8F54-42E74436B6E5}"/>
    <cellStyle name="Normal 4 3 7 3 2 4" xfId="2959" xr:uid="{77ADD029-19A6-44AC-9A40-8ABDD5FEED0F}"/>
    <cellStyle name="Normal 4 3 7 3 2 5" xfId="5407" xr:uid="{18ED4F36-9B06-437E-97AA-60AC67FF1EAD}"/>
    <cellStyle name="Normal 4 3 7 3 3" xfId="817" xr:uid="{13F67563-2C61-4D67-BEDF-B4429F5D5BE5}"/>
    <cellStyle name="Normal 4 3 7 3 3 2" xfId="2041" xr:uid="{5E49E7AA-3A73-43A6-AB7A-E05F997AA0E0}"/>
    <cellStyle name="Normal 4 3 7 3 3 2 2" xfId="4489" xr:uid="{0BDCB21A-27D3-4832-B4F1-A43E8E40DBEF}"/>
    <cellStyle name="Normal 4 3 7 3 3 2 3" xfId="6937" xr:uid="{150A6AF1-932C-41D2-A901-ACC8CF9EF85E}"/>
    <cellStyle name="Normal 4 3 7 3 3 3" xfId="3265" xr:uid="{32852169-8801-4CAC-BCDB-CF2A727A79CD}"/>
    <cellStyle name="Normal 4 3 7 3 3 4" xfId="5713" xr:uid="{6674F874-9D09-4A5A-8690-93F80315F274}"/>
    <cellStyle name="Normal 4 3 7 3 4" xfId="1429" xr:uid="{3F529AB3-C398-4456-A2E3-36E354D94541}"/>
    <cellStyle name="Normal 4 3 7 3 4 2" xfId="3877" xr:uid="{3EA0C89C-3765-4DE0-B052-45C39268A392}"/>
    <cellStyle name="Normal 4 3 7 3 4 3" xfId="6325" xr:uid="{ECA5C732-F67A-491B-BFB6-73CA79EFE858}"/>
    <cellStyle name="Normal 4 3 7 3 5" xfId="2653" xr:uid="{9FD877F0-67EA-4C45-B283-27A7FDF555B9}"/>
    <cellStyle name="Normal 4 3 7 3 6" xfId="5101" xr:uid="{78212B84-BBAE-416D-B314-40A4F9BC292E}"/>
    <cellStyle name="Normal 4 3 7 4" xfId="357" xr:uid="{F5289123-12A8-4879-8429-7221C1C5290F}"/>
    <cellStyle name="Normal 4 3 7 4 2" xfId="970" xr:uid="{27382620-10D4-4ACE-81AD-BA70AB37BC36}"/>
    <cellStyle name="Normal 4 3 7 4 2 2" xfId="2194" xr:uid="{FE6C4376-4D25-47DA-A983-232F63C9D470}"/>
    <cellStyle name="Normal 4 3 7 4 2 2 2" xfId="4642" xr:uid="{B433EF8C-E366-4777-84CD-3AD87A2A3D59}"/>
    <cellStyle name="Normal 4 3 7 4 2 2 3" xfId="7090" xr:uid="{EC85ECEF-F18E-477F-A956-6A70A8FA5679}"/>
    <cellStyle name="Normal 4 3 7 4 2 3" xfId="3418" xr:uid="{96B8FDAA-9B56-4E37-B801-10CE8F19CFE0}"/>
    <cellStyle name="Normal 4 3 7 4 2 4" xfId="5866" xr:uid="{444288B8-4534-4252-B100-748DE416A094}"/>
    <cellStyle name="Normal 4 3 7 4 3" xfId="1582" xr:uid="{9EE80EE9-4B0B-4317-9162-688069E3AD37}"/>
    <cellStyle name="Normal 4 3 7 4 3 2" xfId="4030" xr:uid="{EF374706-7710-4850-B2DF-14FE149DFB39}"/>
    <cellStyle name="Normal 4 3 7 4 3 3" xfId="6478" xr:uid="{5CBC75C0-73C8-4DFD-AD42-5D2358FB6904}"/>
    <cellStyle name="Normal 4 3 7 4 4" xfId="2806" xr:uid="{7360A44B-8365-493E-8D73-C725DECB067B}"/>
    <cellStyle name="Normal 4 3 7 4 5" xfId="5254" xr:uid="{24199A9E-B938-44E2-88EB-8E5EE4508DDA}"/>
    <cellStyle name="Normal 4 3 7 5" xfId="664" xr:uid="{28703699-8DB7-44D2-A09E-82462DDB3952}"/>
    <cellStyle name="Normal 4 3 7 5 2" xfId="1888" xr:uid="{8F325F64-B349-4F4E-B0BC-4AF747253F99}"/>
    <cellStyle name="Normal 4 3 7 5 2 2" xfId="4336" xr:uid="{9D24A43D-83A3-4AEE-9CED-B91BC3839E27}"/>
    <cellStyle name="Normal 4 3 7 5 2 3" xfId="6784" xr:uid="{4D9E46CB-DFB5-43A1-A04E-C804016DF871}"/>
    <cellStyle name="Normal 4 3 7 5 3" xfId="3112" xr:uid="{C4CD655E-E6EF-4B52-B0E8-CB9719D621BA}"/>
    <cellStyle name="Normal 4 3 7 5 4" xfId="5560" xr:uid="{EF143566-67CB-40D3-9EA5-916BAB157A02}"/>
    <cellStyle name="Normal 4 3 7 6" xfId="1276" xr:uid="{C846DB24-0010-48C2-B9FF-69E2637F71FC}"/>
    <cellStyle name="Normal 4 3 7 6 2" xfId="3724" xr:uid="{51DABA73-92E8-4FA3-B734-EFEA828C4CE9}"/>
    <cellStyle name="Normal 4 3 7 6 3" xfId="6172" xr:uid="{6EAE2745-00DC-4032-8DF5-8C55C82E665D}"/>
    <cellStyle name="Normal 4 3 7 7" xfId="2500" xr:uid="{8DE996E4-1CC3-4ECE-B9DB-BBC3A01F8EFF}"/>
    <cellStyle name="Normal 4 3 7 8" xfId="4948" xr:uid="{C6087EB3-6E8B-48A2-9EC5-2723FB6AD8B8}"/>
    <cellStyle name="Normal 4 3 8" xfId="86" xr:uid="{404A866A-5E52-430D-9491-D10EF6EB0B77}"/>
    <cellStyle name="Normal 4 3 8 2" xfId="239" xr:uid="{639D29D5-3D8A-4746-A0B8-F1A8E205832B}"/>
    <cellStyle name="Normal 4 3 8 2 2" xfId="546" xr:uid="{BF3578FC-8A9F-4D1B-B623-3629C718FAAD}"/>
    <cellStyle name="Normal 4 3 8 2 2 2" xfId="1159" xr:uid="{8FADC175-210C-45AA-AB18-1C93A54873D0}"/>
    <cellStyle name="Normal 4 3 8 2 2 2 2" xfId="2383" xr:uid="{10FA13E3-D378-43D7-8747-5A8D6C690E25}"/>
    <cellStyle name="Normal 4 3 8 2 2 2 2 2" xfId="4831" xr:uid="{93ACC08B-30BC-403A-A0ED-9007B1F892F3}"/>
    <cellStyle name="Normal 4 3 8 2 2 2 2 3" xfId="7279" xr:uid="{42CECD2D-6540-47EA-8507-075E03CBFA90}"/>
    <cellStyle name="Normal 4 3 8 2 2 2 3" xfId="3607" xr:uid="{F0496981-59C3-4B00-A473-EF40F5410AAE}"/>
    <cellStyle name="Normal 4 3 8 2 2 2 4" xfId="6055" xr:uid="{8E3A3BC9-DED0-4343-A071-1478D8705BDF}"/>
    <cellStyle name="Normal 4 3 8 2 2 3" xfId="1771" xr:uid="{3BC95B7D-2AEE-4E05-8F19-934BF2EC5389}"/>
    <cellStyle name="Normal 4 3 8 2 2 3 2" xfId="4219" xr:uid="{B94BF9FE-DC21-4FC0-8C5A-86BB8CCC0F21}"/>
    <cellStyle name="Normal 4 3 8 2 2 3 3" xfId="6667" xr:uid="{871A0050-1ECC-477E-886C-AE13AEE382BE}"/>
    <cellStyle name="Normal 4 3 8 2 2 4" xfId="2995" xr:uid="{5C72BA7F-DE35-4F10-A9EC-270BA99C37F8}"/>
    <cellStyle name="Normal 4 3 8 2 2 5" xfId="5443" xr:uid="{A867C597-1ECC-47F1-96F5-25DA4143D576}"/>
    <cellStyle name="Normal 4 3 8 2 3" xfId="853" xr:uid="{2EEF4AAF-E849-4E37-87C2-187578F6680F}"/>
    <cellStyle name="Normal 4 3 8 2 3 2" xfId="2077" xr:uid="{C3B3EC68-E307-4C1F-A698-F421DB93FA49}"/>
    <cellStyle name="Normal 4 3 8 2 3 2 2" xfId="4525" xr:uid="{EB9A3E24-02A7-4287-9E94-631980036FDE}"/>
    <cellStyle name="Normal 4 3 8 2 3 2 3" xfId="6973" xr:uid="{C5E00B8A-C049-4912-8505-BD4EE4AC278F}"/>
    <cellStyle name="Normal 4 3 8 2 3 3" xfId="3301" xr:uid="{E033E453-9271-4A3B-910F-A8CA41DC22F6}"/>
    <cellStyle name="Normal 4 3 8 2 3 4" xfId="5749" xr:uid="{007C47AE-B40D-4DBD-8FBA-9DD49A0E8032}"/>
    <cellStyle name="Normal 4 3 8 2 4" xfId="1465" xr:uid="{1C6C57F5-488C-4573-8171-1B2F6FE30023}"/>
    <cellStyle name="Normal 4 3 8 2 4 2" xfId="3913" xr:uid="{F568AC48-938D-4CAE-A345-70D5BAB6D155}"/>
    <cellStyle name="Normal 4 3 8 2 4 3" xfId="6361" xr:uid="{4FE34342-475F-4F42-A383-EE7B7ED79D2E}"/>
    <cellStyle name="Normal 4 3 8 2 5" xfId="2689" xr:uid="{7850F88B-CE00-4FC5-A66C-F908382C4A7A}"/>
    <cellStyle name="Normal 4 3 8 2 6" xfId="5137" xr:uid="{49108030-CB88-4E41-81C0-87870093CAC4}"/>
    <cellStyle name="Normal 4 3 8 3" xfId="393" xr:uid="{5EF52638-0091-47D0-A5AA-A46BF7DA37F3}"/>
    <cellStyle name="Normal 4 3 8 3 2" xfId="1006" xr:uid="{C45C2BFE-29CB-468B-984B-01CD9CC5316C}"/>
    <cellStyle name="Normal 4 3 8 3 2 2" xfId="2230" xr:uid="{ECB14614-0601-49CC-A457-76917F290B91}"/>
    <cellStyle name="Normal 4 3 8 3 2 2 2" xfId="4678" xr:uid="{E52CD4B5-AA74-4F35-82B7-C4D7E3D0E29A}"/>
    <cellStyle name="Normal 4 3 8 3 2 2 3" xfId="7126" xr:uid="{0B0255BB-B818-4D8E-9ECB-28F2BE822DD8}"/>
    <cellStyle name="Normal 4 3 8 3 2 3" xfId="3454" xr:uid="{798B9AD1-A442-4372-AFBF-99C7D505C4B1}"/>
    <cellStyle name="Normal 4 3 8 3 2 4" xfId="5902" xr:uid="{FE834946-2E3F-4B65-8AE5-3189630AEC08}"/>
    <cellStyle name="Normal 4 3 8 3 3" xfId="1618" xr:uid="{3A614BDF-776C-4C70-94EF-F3053489D652}"/>
    <cellStyle name="Normal 4 3 8 3 3 2" xfId="4066" xr:uid="{CB7EBFC9-E803-414B-B0E1-8EC7C1C24C82}"/>
    <cellStyle name="Normal 4 3 8 3 3 3" xfId="6514" xr:uid="{66441EDF-51B5-4DB3-A216-CA9602ED33C5}"/>
    <cellStyle name="Normal 4 3 8 3 4" xfId="2842" xr:uid="{CBCE0B4D-2FFE-4F0B-B5F7-589366E8C215}"/>
    <cellStyle name="Normal 4 3 8 3 5" xfId="5290" xr:uid="{8AD16FC2-8762-4C04-B2D0-A03535CBADB1}"/>
    <cellStyle name="Normal 4 3 8 4" xfId="700" xr:uid="{1F93A175-7070-4518-9FD8-32BFB856917B}"/>
    <cellStyle name="Normal 4 3 8 4 2" xfId="1924" xr:uid="{A04B9769-0C57-413A-8B22-948245BEBB36}"/>
    <cellStyle name="Normal 4 3 8 4 2 2" xfId="4372" xr:uid="{596FC0D9-2BDB-4282-B5D7-3D7AF364F22C}"/>
    <cellStyle name="Normal 4 3 8 4 2 3" xfId="6820" xr:uid="{1FAAD05E-8DA3-4D1E-9906-C491ADD6D656}"/>
    <cellStyle name="Normal 4 3 8 4 3" xfId="3148" xr:uid="{E56757C0-D76C-4D7D-BFBC-4B9D406957D3}"/>
    <cellStyle name="Normal 4 3 8 4 4" xfId="5596" xr:uid="{A0E914EA-3DFE-4992-89C5-9DB23D60B765}"/>
    <cellStyle name="Normal 4 3 8 5" xfId="1312" xr:uid="{CEF782AC-C825-4DAC-84AA-C26969DB10CD}"/>
    <cellStyle name="Normal 4 3 8 5 2" xfId="3760" xr:uid="{10336B10-6192-4827-BD0C-88011AB07FF5}"/>
    <cellStyle name="Normal 4 3 8 5 3" xfId="6208" xr:uid="{0DE19133-FC82-4A65-91B4-C9CE1A69FCD7}"/>
    <cellStyle name="Normal 4 3 8 6" xfId="2536" xr:uid="{9A553DE8-0029-403A-A1EF-FF5C255388FF}"/>
    <cellStyle name="Normal 4 3 8 7" xfId="4984" xr:uid="{AEC15979-7F58-49A8-86F4-9724E620F509}"/>
    <cellStyle name="Normal 4 3 9" xfId="95" xr:uid="{EB21902B-FCFC-47AE-BD6F-E9F752AFB8D8}"/>
    <cellStyle name="Normal 4 3 9 2" xfId="248" xr:uid="{58BA20DD-EE94-43A1-BF5F-55BA097B7454}"/>
    <cellStyle name="Normal 4 3 9 2 2" xfId="555" xr:uid="{08351E24-B289-4671-8875-DB9FA3B66B08}"/>
    <cellStyle name="Normal 4 3 9 2 2 2" xfId="1168" xr:uid="{4F8A34B2-4ED1-47D8-AFEF-5D438D76E996}"/>
    <cellStyle name="Normal 4 3 9 2 2 2 2" xfId="2392" xr:uid="{6F5EB505-5F4A-47B5-8673-D37BCF056AC8}"/>
    <cellStyle name="Normal 4 3 9 2 2 2 2 2" xfId="4840" xr:uid="{C8F05ADD-2254-4EA6-9906-FDD617D8B5D9}"/>
    <cellStyle name="Normal 4 3 9 2 2 2 2 3" xfId="7288" xr:uid="{992FD0BF-8D5B-4752-BB94-3B965196DDF9}"/>
    <cellStyle name="Normal 4 3 9 2 2 2 3" xfId="3616" xr:uid="{C89F5BF7-ED20-4927-9231-78A0797AB548}"/>
    <cellStyle name="Normal 4 3 9 2 2 2 4" xfId="6064" xr:uid="{FB96D3CB-C7DD-46B1-8156-76AC2E61A549}"/>
    <cellStyle name="Normal 4 3 9 2 2 3" xfId="1780" xr:uid="{029F3B08-F860-48CD-9534-802BE3E2FC42}"/>
    <cellStyle name="Normal 4 3 9 2 2 3 2" xfId="4228" xr:uid="{2B342842-838B-4A00-8370-BC648D508612}"/>
    <cellStyle name="Normal 4 3 9 2 2 3 3" xfId="6676" xr:uid="{879F375E-E487-408C-B788-E097F27903F2}"/>
    <cellStyle name="Normal 4 3 9 2 2 4" xfId="3004" xr:uid="{BD1057F4-3960-4A38-9684-47091DE6CA4E}"/>
    <cellStyle name="Normal 4 3 9 2 2 5" xfId="5452" xr:uid="{A879E597-F72F-43B9-87EF-8EA24CACFA66}"/>
    <cellStyle name="Normal 4 3 9 2 3" xfId="862" xr:uid="{B009D455-F1CD-4492-B272-7858BF02A12B}"/>
    <cellStyle name="Normal 4 3 9 2 3 2" xfId="2086" xr:uid="{ACAB0C1B-2CD7-4941-B934-BF9EEC3A9F6D}"/>
    <cellStyle name="Normal 4 3 9 2 3 2 2" xfId="4534" xr:uid="{B334B6E9-D6D8-4798-8450-6DF28DBC8E43}"/>
    <cellStyle name="Normal 4 3 9 2 3 2 3" xfId="6982" xr:uid="{A0BD60C2-416E-4FC2-AFAC-FAA80CAA4036}"/>
    <cellStyle name="Normal 4 3 9 2 3 3" xfId="3310" xr:uid="{9CA7EBF3-B410-46B8-8E83-938975D21FC5}"/>
    <cellStyle name="Normal 4 3 9 2 3 4" xfId="5758" xr:uid="{CA7D218A-E115-4D07-BF63-406EF8D5AC87}"/>
    <cellStyle name="Normal 4 3 9 2 4" xfId="1474" xr:uid="{053CAE44-4A0D-4AB9-9C87-D984347E92DD}"/>
    <cellStyle name="Normal 4 3 9 2 4 2" xfId="3922" xr:uid="{B028607E-E8B1-4B59-8522-4A835D6B2C0F}"/>
    <cellStyle name="Normal 4 3 9 2 4 3" xfId="6370" xr:uid="{76DCD560-1355-44FC-B349-FF1B1A209845}"/>
    <cellStyle name="Normal 4 3 9 2 5" xfId="2698" xr:uid="{E8DD4023-451A-4CE8-AFB1-48771C6D05D0}"/>
    <cellStyle name="Normal 4 3 9 2 6" xfId="5146" xr:uid="{D8328A06-ADC9-4602-BD71-4BCA9C5F1181}"/>
    <cellStyle name="Normal 4 3 9 3" xfId="402" xr:uid="{676D2365-06F9-4699-9661-EE1830C6BE9C}"/>
    <cellStyle name="Normal 4 3 9 3 2" xfId="1015" xr:uid="{2CD6588D-D24A-4517-95BA-BA6215CE82F7}"/>
    <cellStyle name="Normal 4 3 9 3 2 2" xfId="2239" xr:uid="{6E036EE2-1A87-4D88-A8B4-EBAEE105A1A3}"/>
    <cellStyle name="Normal 4 3 9 3 2 2 2" xfId="4687" xr:uid="{FE21362C-DE3E-4F53-B592-BBAC13DEB090}"/>
    <cellStyle name="Normal 4 3 9 3 2 2 3" xfId="7135" xr:uid="{63DA74FA-FB25-4CA0-B458-C01D413B4708}"/>
    <cellStyle name="Normal 4 3 9 3 2 3" xfId="3463" xr:uid="{681F8398-FA90-4228-B6E6-3F623150CF7C}"/>
    <cellStyle name="Normal 4 3 9 3 2 4" xfId="5911" xr:uid="{89E52625-9D08-4129-A216-66F3CBDB07BA}"/>
    <cellStyle name="Normal 4 3 9 3 3" xfId="1627" xr:uid="{838BED5C-0A14-48A1-8E07-7B7476571EA8}"/>
    <cellStyle name="Normal 4 3 9 3 3 2" xfId="4075" xr:uid="{7D4652D3-5144-470E-AF91-F6EEC08C6AF3}"/>
    <cellStyle name="Normal 4 3 9 3 3 3" xfId="6523" xr:uid="{B7702A45-0541-4295-95EF-05C70C9D5A01}"/>
    <cellStyle name="Normal 4 3 9 3 4" xfId="2851" xr:uid="{ECB89F38-850C-4B90-9D46-29848240CA40}"/>
    <cellStyle name="Normal 4 3 9 3 5" xfId="5299" xr:uid="{BADCBC14-8D0D-4A1D-9C68-B5A007C21670}"/>
    <cellStyle name="Normal 4 3 9 4" xfId="709" xr:uid="{C535A11A-65E4-433C-9307-7AD7BBA047FE}"/>
    <cellStyle name="Normal 4 3 9 4 2" xfId="1933" xr:uid="{4BBEA8C2-EE29-4DBF-8075-118450A2AF7C}"/>
    <cellStyle name="Normal 4 3 9 4 2 2" xfId="4381" xr:uid="{0279C9D0-D441-45DA-ABD7-94C2ACAC7F26}"/>
    <cellStyle name="Normal 4 3 9 4 2 3" xfId="6829" xr:uid="{0A506998-3BB1-42A1-B9AC-D8CA619AB55C}"/>
    <cellStyle name="Normal 4 3 9 4 3" xfId="3157" xr:uid="{BCCDCB67-C3A8-4A29-A481-7905FE12C5D6}"/>
    <cellStyle name="Normal 4 3 9 4 4" xfId="5605" xr:uid="{F31B27C9-2725-4DA2-8329-D53A025285A9}"/>
    <cellStyle name="Normal 4 3 9 5" xfId="1321" xr:uid="{637C8CFA-2B50-4A6C-89D0-5A885EDBDABA}"/>
    <cellStyle name="Normal 4 3 9 5 2" xfId="3769" xr:uid="{BC0CAF17-6BA6-4B69-BEBA-D590C9434583}"/>
    <cellStyle name="Normal 4 3 9 5 3" xfId="6217" xr:uid="{D0ED48FD-C0C1-49A2-ADCD-826B4340BF97}"/>
    <cellStyle name="Normal 4 3 9 6" xfId="2545" xr:uid="{D87E4928-B704-43D2-AB0C-587741C32F4D}"/>
    <cellStyle name="Normal 4 3 9 7" xfId="4993" xr:uid="{C55580BD-7023-47E1-A81B-AADCEA665DED}"/>
    <cellStyle name="Normal 4 4" xfId="20" xr:uid="{06A3A32A-49DA-49CD-8BDF-11E17FC249F2}"/>
    <cellStyle name="Normal 4 4 10" xfId="1247" xr:uid="{F879BD9D-C724-47D0-AA3D-5C05DCB05BA6}"/>
    <cellStyle name="Normal 4 4 10 2" xfId="3695" xr:uid="{DDA28B44-390A-4BC8-A4B4-0B7D392C869F}"/>
    <cellStyle name="Normal 4 4 10 2 2" xfId="7373" xr:uid="{2C1083E9-DB91-4F4F-9488-1EB3AF97E696}"/>
    <cellStyle name="Normal 4 4 10 3" xfId="6143" xr:uid="{E8C72AD3-F2F4-4884-8CC6-7D7A612295CA}"/>
    <cellStyle name="Normal 4 4 11" xfId="2471" xr:uid="{A88CEFC2-D2D1-4819-8422-AF1ECA085DC7}"/>
    <cellStyle name="Normal 4 4 11 2" xfId="7374" xr:uid="{8706851A-AF9C-4425-9ED6-4C1E0B67131B}"/>
    <cellStyle name="Normal 4 4 12" xfId="4919" xr:uid="{72B61B4B-373B-42DD-95F8-68D7FEB93561}"/>
    <cellStyle name="Normal 4 4 2" xfId="26" xr:uid="{83555D22-FF50-4DAF-AA9E-7C89211C63F3}"/>
    <cellStyle name="Normal 4 4 2 10" xfId="4925" xr:uid="{75A681E1-C92B-40F6-A2B1-6090407895EC}"/>
    <cellStyle name="Normal 4 4 2 2" xfId="44" xr:uid="{2A1F3D89-E444-4A8D-A250-868CE8DAC2E4}"/>
    <cellStyle name="Normal 4 4 2 2 2" xfId="81" xr:uid="{27C50796-ACEC-4619-9F8C-740B3922CF69}"/>
    <cellStyle name="Normal 4 4 2 2 2 2" xfId="162" xr:uid="{05B0C5FB-2BAC-40BE-995B-D46AB3291A7F}"/>
    <cellStyle name="Normal 4 4 2 2 2 2 2" xfId="315" xr:uid="{F678D9BE-9633-4BBA-8C35-750133462A90}"/>
    <cellStyle name="Normal 4 4 2 2 2 2 2 2" xfId="622" xr:uid="{C0EFE189-ACD9-49AC-8FC3-2CCB4214F53A}"/>
    <cellStyle name="Normal 4 4 2 2 2 2 2 2 2" xfId="1235" xr:uid="{2E76E8CF-0173-4845-B7E2-8050DB995C38}"/>
    <cellStyle name="Normal 4 4 2 2 2 2 2 2 2 2" xfId="2459" xr:uid="{FC3DF60D-EE35-4794-9253-14B540626392}"/>
    <cellStyle name="Normal 4 4 2 2 2 2 2 2 2 2 2" xfId="4907" xr:uid="{30FDDDCC-402C-4D2F-9D1C-49DF34A119B0}"/>
    <cellStyle name="Normal 4 4 2 2 2 2 2 2 2 2 3" xfId="7355" xr:uid="{2C2A2EB6-23F7-43D0-93E6-F2E28B0C68D8}"/>
    <cellStyle name="Normal 4 4 2 2 2 2 2 2 2 3" xfId="3683" xr:uid="{88BB00E1-C82E-4668-A40B-5407ACE841AD}"/>
    <cellStyle name="Normal 4 4 2 2 2 2 2 2 2 4" xfId="6131" xr:uid="{C7F44D68-2AFF-48A7-856C-52F708939687}"/>
    <cellStyle name="Normal 4 4 2 2 2 2 2 2 3" xfId="1847" xr:uid="{2128A9E3-0FA4-4AB0-87F3-0DAAE96A7DC1}"/>
    <cellStyle name="Normal 4 4 2 2 2 2 2 2 3 2" xfId="4295" xr:uid="{8A5AA971-A42C-40E8-80C3-8075AC3B8FF8}"/>
    <cellStyle name="Normal 4 4 2 2 2 2 2 2 3 3" xfId="6743" xr:uid="{6C30882F-F7F6-4ACF-94C8-768151BAAF08}"/>
    <cellStyle name="Normal 4 4 2 2 2 2 2 2 4" xfId="3071" xr:uid="{1E2AE77B-AC91-42D3-ABA6-E834CC973BE6}"/>
    <cellStyle name="Normal 4 4 2 2 2 2 2 2 5" xfId="5519" xr:uid="{A708F42D-F675-428E-BE43-00CDC42F17D1}"/>
    <cellStyle name="Normal 4 4 2 2 2 2 2 3" xfId="929" xr:uid="{3FBA9B87-7569-4922-9F0D-C8D112661431}"/>
    <cellStyle name="Normal 4 4 2 2 2 2 2 3 2" xfId="2153" xr:uid="{A42861B2-50DF-4FE9-A19E-C3943941D436}"/>
    <cellStyle name="Normal 4 4 2 2 2 2 2 3 2 2" xfId="4601" xr:uid="{D925C48C-4647-403F-A0CF-92C8397DB38B}"/>
    <cellStyle name="Normal 4 4 2 2 2 2 2 3 2 3" xfId="7049" xr:uid="{AC1CE26F-840B-4FF1-93A1-ECC4F69F5312}"/>
    <cellStyle name="Normal 4 4 2 2 2 2 2 3 3" xfId="3377" xr:uid="{A4FA6930-8364-4DE9-A66D-377B55FCBB6A}"/>
    <cellStyle name="Normal 4 4 2 2 2 2 2 3 4" xfId="5825" xr:uid="{28C5549E-F0D7-4C11-BAEF-391E0D7AF86A}"/>
    <cellStyle name="Normal 4 4 2 2 2 2 2 4" xfId="1541" xr:uid="{91C03AFF-60CE-44AC-9839-E60F7FAE7950}"/>
    <cellStyle name="Normal 4 4 2 2 2 2 2 4 2" xfId="3989" xr:uid="{F1B6A254-5820-40DF-96F1-701D96FBC03D}"/>
    <cellStyle name="Normal 4 4 2 2 2 2 2 4 3" xfId="6437" xr:uid="{F67408E5-AD32-4C55-9001-FA029A43E7C4}"/>
    <cellStyle name="Normal 4 4 2 2 2 2 2 5" xfId="2765" xr:uid="{19EEB5BF-A40B-438D-92C9-F1392953ECD1}"/>
    <cellStyle name="Normal 4 4 2 2 2 2 2 6" xfId="5213" xr:uid="{4830CBB4-29FB-4288-BE8E-07CAD3228916}"/>
    <cellStyle name="Normal 4 4 2 2 2 2 3" xfId="469" xr:uid="{73DDE82B-9B6A-448F-8E57-A898F471E182}"/>
    <cellStyle name="Normal 4 4 2 2 2 2 3 2" xfId="1082" xr:uid="{5699FB69-D959-4B8B-B6A5-9B4CE2111BD5}"/>
    <cellStyle name="Normal 4 4 2 2 2 2 3 2 2" xfId="2306" xr:uid="{E60AA2D1-BD51-4E38-98B7-6BFF695CC8B7}"/>
    <cellStyle name="Normal 4 4 2 2 2 2 3 2 2 2" xfId="4754" xr:uid="{644F6650-FD6A-4E67-AF41-CBDD00ABF14A}"/>
    <cellStyle name="Normal 4 4 2 2 2 2 3 2 2 3" xfId="7202" xr:uid="{D81673D4-9652-4380-9EB9-E591E7174B77}"/>
    <cellStyle name="Normal 4 4 2 2 2 2 3 2 3" xfId="3530" xr:uid="{1811B0E9-093D-4D9D-971E-1DB9A7F40499}"/>
    <cellStyle name="Normal 4 4 2 2 2 2 3 2 4" xfId="5978" xr:uid="{3ECC9DC1-AAFC-4911-91AC-5006CE6D94A6}"/>
    <cellStyle name="Normal 4 4 2 2 2 2 3 3" xfId="1694" xr:uid="{5FF677A0-5732-4114-A024-EAE1DAFC2178}"/>
    <cellStyle name="Normal 4 4 2 2 2 2 3 3 2" xfId="4142" xr:uid="{3D65A694-2DFC-4B9D-82D7-0DF0B11B97AB}"/>
    <cellStyle name="Normal 4 4 2 2 2 2 3 3 3" xfId="6590" xr:uid="{11067947-E51E-4DF2-87D7-4B84F909384B}"/>
    <cellStyle name="Normal 4 4 2 2 2 2 3 4" xfId="2918" xr:uid="{3885CCA1-0E59-4781-9EED-D2AB11C0E257}"/>
    <cellStyle name="Normal 4 4 2 2 2 2 3 5" xfId="5366" xr:uid="{0229DAD2-2B40-49A0-BACC-FEEFFEB72144}"/>
    <cellStyle name="Normal 4 4 2 2 2 2 4" xfId="776" xr:uid="{FE5495B6-C71F-4381-9844-05E850271319}"/>
    <cellStyle name="Normal 4 4 2 2 2 2 4 2" xfId="2000" xr:uid="{36B6C328-9B56-41E9-A07A-E9A6CB31B401}"/>
    <cellStyle name="Normal 4 4 2 2 2 2 4 2 2" xfId="4448" xr:uid="{025F47F4-6B11-48BF-80B1-33E30351F570}"/>
    <cellStyle name="Normal 4 4 2 2 2 2 4 2 3" xfId="6896" xr:uid="{46524A07-57E6-4B95-B5B1-6EA5051CEF21}"/>
    <cellStyle name="Normal 4 4 2 2 2 2 4 3" xfId="3224" xr:uid="{68025644-0CAE-4094-931B-62C59079CE38}"/>
    <cellStyle name="Normal 4 4 2 2 2 2 4 4" xfId="5672" xr:uid="{3A129095-47B6-405E-AE8C-B5E10C60FB55}"/>
    <cellStyle name="Normal 4 4 2 2 2 2 5" xfId="1388" xr:uid="{6672AA5C-25AC-4081-8450-AA64B888FF08}"/>
    <cellStyle name="Normal 4 4 2 2 2 2 5 2" xfId="3836" xr:uid="{49DAA348-670C-494D-8F3E-153641226D29}"/>
    <cellStyle name="Normal 4 4 2 2 2 2 5 3" xfId="6284" xr:uid="{11B188A1-815B-4EB7-9D3A-640733D8F560}"/>
    <cellStyle name="Normal 4 4 2 2 2 2 6" xfId="2612" xr:uid="{2EC622EE-CE17-4859-863C-55DDB65F6E19}"/>
    <cellStyle name="Normal 4 4 2 2 2 2 7" xfId="5060" xr:uid="{84ACDC49-D2A7-4C54-B144-2CAA5A0E90B5}"/>
    <cellStyle name="Normal 4 4 2 2 2 3" xfId="234" xr:uid="{A59F844D-445C-46A5-9749-644E767BAB58}"/>
    <cellStyle name="Normal 4 4 2 2 2 3 2" xfId="541" xr:uid="{8D5F2E57-02CF-4BD6-9437-56C780F5A27F}"/>
    <cellStyle name="Normal 4 4 2 2 2 3 2 2" xfId="1154" xr:uid="{44BCA0B2-88CE-4E72-B642-AB880C2B7A19}"/>
    <cellStyle name="Normal 4 4 2 2 2 3 2 2 2" xfId="2378" xr:uid="{9B2D5D2A-964A-40B7-A207-24AA883B9EC3}"/>
    <cellStyle name="Normal 4 4 2 2 2 3 2 2 2 2" xfId="4826" xr:uid="{C983D296-6E2B-460A-AC7C-E6590704310D}"/>
    <cellStyle name="Normal 4 4 2 2 2 3 2 2 2 3" xfId="7274" xr:uid="{137D1A3D-C40D-471B-81DD-2E72AACF4CF0}"/>
    <cellStyle name="Normal 4 4 2 2 2 3 2 2 3" xfId="3602" xr:uid="{088A4EB9-397B-45B8-9859-E5BD1546253B}"/>
    <cellStyle name="Normal 4 4 2 2 2 3 2 2 4" xfId="6050" xr:uid="{DA4F3BD5-2403-4526-B41F-FFFB96DF7A0D}"/>
    <cellStyle name="Normal 4 4 2 2 2 3 2 3" xfId="1766" xr:uid="{807D6081-08E2-4788-A107-D8CEA71A6767}"/>
    <cellStyle name="Normal 4 4 2 2 2 3 2 3 2" xfId="4214" xr:uid="{6FC0C349-E475-4326-84A3-6E76493A3FD5}"/>
    <cellStyle name="Normal 4 4 2 2 2 3 2 3 3" xfId="6662" xr:uid="{E046EF7E-29B2-4BD2-B805-553F0E9B9592}"/>
    <cellStyle name="Normal 4 4 2 2 2 3 2 4" xfId="2990" xr:uid="{09562A5C-8D99-42F4-A15D-E71DAC90AAAC}"/>
    <cellStyle name="Normal 4 4 2 2 2 3 2 5" xfId="5438" xr:uid="{5299C57A-DEDB-46D1-9EF8-BFD9479839F7}"/>
    <cellStyle name="Normal 4 4 2 2 2 3 3" xfId="848" xr:uid="{3C2B1F57-4DC6-4838-B743-7D283D3B6DBA}"/>
    <cellStyle name="Normal 4 4 2 2 2 3 3 2" xfId="2072" xr:uid="{BE5737CF-3FA2-404E-A0A3-690349540E97}"/>
    <cellStyle name="Normal 4 4 2 2 2 3 3 2 2" xfId="4520" xr:uid="{2A307B36-7299-4702-A037-D7E0A37CCC9D}"/>
    <cellStyle name="Normal 4 4 2 2 2 3 3 2 3" xfId="6968" xr:uid="{0B005E34-0182-4E13-9A87-0E0F58E5522C}"/>
    <cellStyle name="Normal 4 4 2 2 2 3 3 3" xfId="3296" xr:uid="{B8736E2D-F0DB-4A80-AD43-E4869394A179}"/>
    <cellStyle name="Normal 4 4 2 2 2 3 3 4" xfId="5744" xr:uid="{19EF185F-9120-4231-9516-DE78B763FC11}"/>
    <cellStyle name="Normal 4 4 2 2 2 3 4" xfId="1460" xr:uid="{149E6EE1-CF8F-4CD7-A647-20FC6D77BCB0}"/>
    <cellStyle name="Normal 4 4 2 2 2 3 4 2" xfId="3908" xr:uid="{68544FBD-B42E-426B-8858-2C5F2DA17BE5}"/>
    <cellStyle name="Normal 4 4 2 2 2 3 4 3" xfId="6356" xr:uid="{8E884337-83AC-4A72-9194-60DC9290BDBC}"/>
    <cellStyle name="Normal 4 4 2 2 2 3 5" xfId="2684" xr:uid="{F3C15C4B-07D0-4A4F-A262-11C04E13C386}"/>
    <cellStyle name="Normal 4 4 2 2 2 3 6" xfId="5132" xr:uid="{0C8B0147-3EAF-4070-B612-9BF27A79A4D3}"/>
    <cellStyle name="Normal 4 4 2 2 2 4" xfId="388" xr:uid="{07401D3D-C906-4877-8E9A-D37BDC4FE4C8}"/>
    <cellStyle name="Normal 4 4 2 2 2 4 2" xfId="1001" xr:uid="{8900635A-E205-4749-9CBE-15B2660DC119}"/>
    <cellStyle name="Normal 4 4 2 2 2 4 2 2" xfId="2225" xr:uid="{35E10460-4F91-48BF-A5F0-D791329B5124}"/>
    <cellStyle name="Normal 4 4 2 2 2 4 2 2 2" xfId="4673" xr:uid="{F8DF3897-32F9-46B8-8B9B-E7EC67D6FD42}"/>
    <cellStyle name="Normal 4 4 2 2 2 4 2 2 3" xfId="7121" xr:uid="{D596B15F-C9D0-43F6-9ADB-513DD57011A0}"/>
    <cellStyle name="Normal 4 4 2 2 2 4 2 3" xfId="3449" xr:uid="{00D3EDD4-C5F3-47A2-84BD-ED93556BC05B}"/>
    <cellStyle name="Normal 4 4 2 2 2 4 2 4" xfId="5897" xr:uid="{03C1A342-39A9-46F0-ABBE-7E4E300EF1E3}"/>
    <cellStyle name="Normal 4 4 2 2 2 4 3" xfId="1613" xr:uid="{FC482C67-01A5-431C-833D-D0C1D46B44F1}"/>
    <cellStyle name="Normal 4 4 2 2 2 4 3 2" xfId="4061" xr:uid="{A4074D30-C1C3-4741-855B-97C4A0E7CE3A}"/>
    <cellStyle name="Normal 4 4 2 2 2 4 3 3" xfId="6509" xr:uid="{95B6F226-810F-4E84-8632-678F9EF05741}"/>
    <cellStyle name="Normal 4 4 2 2 2 4 4" xfId="2837" xr:uid="{D73022A6-46C7-4470-B181-E132210E4C9E}"/>
    <cellStyle name="Normal 4 4 2 2 2 4 5" xfId="5285" xr:uid="{5C0EF6CE-1133-4AFA-880E-8ABB67DCEDDA}"/>
    <cellStyle name="Normal 4 4 2 2 2 5" xfId="695" xr:uid="{A17DA044-546B-483C-A8B7-AF66DC38953A}"/>
    <cellStyle name="Normal 4 4 2 2 2 5 2" xfId="1919" xr:uid="{D3368B27-D139-4256-82F3-BC6A9853630E}"/>
    <cellStyle name="Normal 4 4 2 2 2 5 2 2" xfId="4367" xr:uid="{1BD77715-7079-4B51-931B-7B5BE771E18A}"/>
    <cellStyle name="Normal 4 4 2 2 2 5 2 3" xfId="6815" xr:uid="{E7FE8121-0922-46BD-9FC3-9CED4741CDBF}"/>
    <cellStyle name="Normal 4 4 2 2 2 5 3" xfId="3143" xr:uid="{91307E11-D489-4AA3-969F-C58A7758D9EF}"/>
    <cellStyle name="Normal 4 4 2 2 2 5 4" xfId="5591" xr:uid="{97604E83-A09D-4712-BF9E-8095502A6421}"/>
    <cellStyle name="Normal 4 4 2 2 2 6" xfId="1307" xr:uid="{95FBCE04-E801-4FC2-AB89-EE69391A2DF5}"/>
    <cellStyle name="Normal 4 4 2 2 2 6 2" xfId="3755" xr:uid="{9DFBDC3E-722E-4E03-BC25-E085DDD33C11}"/>
    <cellStyle name="Normal 4 4 2 2 2 6 3" xfId="6203" xr:uid="{A30EF554-E887-4232-A0D6-E63F365B2D89}"/>
    <cellStyle name="Normal 4 4 2 2 2 7" xfId="2531" xr:uid="{DD3966A3-7F3F-47B4-922A-7043DF0BEDD7}"/>
    <cellStyle name="Normal 4 4 2 2 2 8" xfId="4979" xr:uid="{C9867315-3EAF-4D35-A77D-91BD01FE8BBE}"/>
    <cellStyle name="Normal 4 4 2 2 3" xfId="126" xr:uid="{54ADA4E6-5FD1-4B9C-BAAF-7118DEF7C386}"/>
    <cellStyle name="Normal 4 4 2 2 3 2" xfId="279" xr:uid="{B4843054-D57E-4F54-A32B-83A919724FE5}"/>
    <cellStyle name="Normal 4 4 2 2 3 2 2" xfId="586" xr:uid="{99B9B1F3-359D-4A89-BFD1-78505BF54F28}"/>
    <cellStyle name="Normal 4 4 2 2 3 2 2 2" xfId="1199" xr:uid="{8A30806F-3C6C-4E68-A091-7FAF96C4B3EB}"/>
    <cellStyle name="Normal 4 4 2 2 3 2 2 2 2" xfId="2423" xr:uid="{34C899AC-CD1F-4869-9C77-27E60D8AE27D}"/>
    <cellStyle name="Normal 4 4 2 2 3 2 2 2 2 2" xfId="4871" xr:uid="{DDF4297E-7CFE-4B78-84A5-B5720B6AB6C6}"/>
    <cellStyle name="Normal 4 4 2 2 3 2 2 2 2 3" xfId="7319" xr:uid="{4F2250C0-C599-4F87-9F21-EA64ECFEDC35}"/>
    <cellStyle name="Normal 4 4 2 2 3 2 2 2 3" xfId="3647" xr:uid="{3EFA3151-CDC9-4F64-88C3-A8EC1B6D7BA0}"/>
    <cellStyle name="Normal 4 4 2 2 3 2 2 2 4" xfId="6095" xr:uid="{C5E82AE7-96EE-402F-8313-F30C66177123}"/>
    <cellStyle name="Normal 4 4 2 2 3 2 2 3" xfId="1811" xr:uid="{26564AD5-21F2-4DDB-BA50-D1B6F4319969}"/>
    <cellStyle name="Normal 4 4 2 2 3 2 2 3 2" xfId="4259" xr:uid="{97C6A523-74B1-42E0-ACAB-4A2C7E70D48A}"/>
    <cellStyle name="Normal 4 4 2 2 3 2 2 3 3" xfId="6707" xr:uid="{F268449E-F52B-4B70-9D3D-6C6471BB4263}"/>
    <cellStyle name="Normal 4 4 2 2 3 2 2 4" xfId="3035" xr:uid="{FA05E228-E50E-4C89-B748-20515FAA34E6}"/>
    <cellStyle name="Normal 4 4 2 2 3 2 2 5" xfId="5483" xr:uid="{4BDB918A-1DF1-4081-9C9A-1939CE4F5EAC}"/>
    <cellStyle name="Normal 4 4 2 2 3 2 3" xfId="893" xr:uid="{7C31DA75-7B23-4154-A3DF-BBA7DA0CDC90}"/>
    <cellStyle name="Normal 4 4 2 2 3 2 3 2" xfId="2117" xr:uid="{5AA22601-5459-4EE0-9AC8-A9E3DC360AE7}"/>
    <cellStyle name="Normal 4 4 2 2 3 2 3 2 2" xfId="4565" xr:uid="{88A3151F-4971-42DF-BBF3-23660B7D4897}"/>
    <cellStyle name="Normal 4 4 2 2 3 2 3 2 3" xfId="7013" xr:uid="{C4A598F5-32C4-4680-8AF5-A52E69A7BBC4}"/>
    <cellStyle name="Normal 4 4 2 2 3 2 3 3" xfId="3341" xr:uid="{89263208-2635-42AF-A600-C3EFAB3C9758}"/>
    <cellStyle name="Normal 4 4 2 2 3 2 3 4" xfId="5789" xr:uid="{4ECE3C6D-ABEE-4A38-8AFD-8370B1F0233C}"/>
    <cellStyle name="Normal 4 4 2 2 3 2 4" xfId="1505" xr:uid="{1B9464F5-12A2-49D7-ABCB-4BA54CB9F1A0}"/>
    <cellStyle name="Normal 4 4 2 2 3 2 4 2" xfId="3953" xr:uid="{6CA8EA14-ACF6-4797-9E04-1A6AFC5FA00A}"/>
    <cellStyle name="Normal 4 4 2 2 3 2 4 3" xfId="6401" xr:uid="{3D114A39-5F4E-47C3-BC39-2603B67A9EBD}"/>
    <cellStyle name="Normal 4 4 2 2 3 2 5" xfId="2729" xr:uid="{071F7EB8-F16F-450A-A6A7-4D46C3B80B45}"/>
    <cellStyle name="Normal 4 4 2 2 3 2 6" xfId="5177" xr:uid="{2A113FF1-628D-40CF-814C-438905E3F5D7}"/>
    <cellStyle name="Normal 4 4 2 2 3 3" xfId="433" xr:uid="{B2AFEC7F-3FB0-4864-8BE9-B4F3343E5C87}"/>
    <cellStyle name="Normal 4 4 2 2 3 3 2" xfId="1046" xr:uid="{66F19C5F-0020-4924-B314-CA583E324F24}"/>
    <cellStyle name="Normal 4 4 2 2 3 3 2 2" xfId="2270" xr:uid="{69A50B9C-656E-4042-AE78-B80F78D76865}"/>
    <cellStyle name="Normal 4 4 2 2 3 3 2 2 2" xfId="4718" xr:uid="{8AF9D08C-F146-485E-A81B-18E2926059EC}"/>
    <cellStyle name="Normal 4 4 2 2 3 3 2 2 3" xfId="7166" xr:uid="{DAC0B8DC-785A-4CB4-AF9A-63BF13AF91FC}"/>
    <cellStyle name="Normal 4 4 2 2 3 3 2 3" xfId="3494" xr:uid="{C0D5A05B-616A-44B7-8227-FD7D619713C5}"/>
    <cellStyle name="Normal 4 4 2 2 3 3 2 4" xfId="5942" xr:uid="{777E4FA3-0547-4889-8841-48905DD4A7FD}"/>
    <cellStyle name="Normal 4 4 2 2 3 3 3" xfId="1658" xr:uid="{7AB1F4BF-A8D0-4811-9283-B157BFBD0EA0}"/>
    <cellStyle name="Normal 4 4 2 2 3 3 3 2" xfId="4106" xr:uid="{E1856956-3004-4D69-BEF7-46B56D4FF379}"/>
    <cellStyle name="Normal 4 4 2 2 3 3 3 3" xfId="6554" xr:uid="{B94C0913-992F-46AC-B827-E5DC1EF617A4}"/>
    <cellStyle name="Normal 4 4 2 2 3 3 4" xfId="2882" xr:uid="{0F97D9FB-82D4-41D8-8B6E-D01181BFBB8D}"/>
    <cellStyle name="Normal 4 4 2 2 3 3 5" xfId="5330" xr:uid="{3DA34568-40DC-407B-9E14-A946C0036A55}"/>
    <cellStyle name="Normal 4 4 2 2 3 4" xfId="740" xr:uid="{C36287CF-56C0-486A-AC94-E1FC8460BB4A}"/>
    <cellStyle name="Normal 4 4 2 2 3 4 2" xfId="1964" xr:uid="{803412A6-BF23-4EF2-8817-ED4AC0B381B6}"/>
    <cellStyle name="Normal 4 4 2 2 3 4 2 2" xfId="4412" xr:uid="{7BD8A1D7-7574-4D43-93E7-35EAE6AFA21B}"/>
    <cellStyle name="Normal 4 4 2 2 3 4 2 3" xfId="6860" xr:uid="{0805CD1B-558B-49EE-8ADA-2005D15C2741}"/>
    <cellStyle name="Normal 4 4 2 2 3 4 3" xfId="3188" xr:uid="{ED9023FD-B1CD-4A82-A1C2-E1FE31E68B6F}"/>
    <cellStyle name="Normal 4 4 2 2 3 4 4" xfId="5636" xr:uid="{CDEBE967-F7B0-41BF-A762-6947246F4B9C}"/>
    <cellStyle name="Normal 4 4 2 2 3 5" xfId="1352" xr:uid="{7D2FA278-039A-4522-8A7B-8B2DFE56EC12}"/>
    <cellStyle name="Normal 4 4 2 2 3 5 2" xfId="3800" xr:uid="{11FE04E0-31BF-43FB-865D-CCFB14537366}"/>
    <cellStyle name="Normal 4 4 2 2 3 5 3" xfId="6248" xr:uid="{302089D7-26B7-4447-80BD-41211EE1AC72}"/>
    <cellStyle name="Normal 4 4 2 2 3 6" xfId="2576" xr:uid="{B730D9C1-91B9-45A6-8388-59FBF435AEE2}"/>
    <cellStyle name="Normal 4 4 2 2 3 7" xfId="5024" xr:uid="{FD946295-BC12-494E-9479-7F926F6F34F3}"/>
    <cellStyle name="Normal 4 4 2 2 4" xfId="198" xr:uid="{D04AC739-C6F7-412E-9142-7C4B46DBBF1D}"/>
    <cellStyle name="Normal 4 4 2 2 4 2" xfId="505" xr:uid="{31301F4A-FED8-457A-B821-DE2FDB8A1EF9}"/>
    <cellStyle name="Normal 4 4 2 2 4 2 2" xfId="1118" xr:uid="{A418311D-288C-404F-B33D-E88687AF0AA0}"/>
    <cellStyle name="Normal 4 4 2 2 4 2 2 2" xfId="2342" xr:uid="{CF7DD2E7-699D-43E6-A846-7DB59FCF9228}"/>
    <cellStyle name="Normal 4 4 2 2 4 2 2 2 2" xfId="4790" xr:uid="{1110157C-8DD1-4094-9B65-7A7211F4F179}"/>
    <cellStyle name="Normal 4 4 2 2 4 2 2 2 3" xfId="7238" xr:uid="{4C420E75-F8F9-41EA-B8B5-3D9741B672E9}"/>
    <cellStyle name="Normal 4 4 2 2 4 2 2 3" xfId="3566" xr:uid="{C0486700-BFF8-4BE2-B00B-BA6BFB086619}"/>
    <cellStyle name="Normal 4 4 2 2 4 2 2 4" xfId="6014" xr:uid="{3D7F2244-07DC-4ADD-9AC5-61FBA0AFFDB4}"/>
    <cellStyle name="Normal 4 4 2 2 4 2 3" xfId="1730" xr:uid="{524B15D9-CF62-41F5-A623-45AA9F8E9082}"/>
    <cellStyle name="Normal 4 4 2 2 4 2 3 2" xfId="4178" xr:uid="{2405A2C8-2180-441B-82D0-4404FC51FAE8}"/>
    <cellStyle name="Normal 4 4 2 2 4 2 3 3" xfId="6626" xr:uid="{FF53BD8B-FB86-4DCE-AA39-DF2D924C3098}"/>
    <cellStyle name="Normal 4 4 2 2 4 2 4" xfId="2954" xr:uid="{1C4B670E-81BC-46F5-8537-A2F2D08A3579}"/>
    <cellStyle name="Normal 4 4 2 2 4 2 5" xfId="5402" xr:uid="{7BB5C7AA-9ABD-4AC8-9E4F-F87BB65CB532}"/>
    <cellStyle name="Normal 4 4 2 2 4 3" xfId="812" xr:uid="{A02E088E-302A-445E-9CBB-BA97659D782E}"/>
    <cellStyle name="Normal 4 4 2 2 4 3 2" xfId="2036" xr:uid="{E66208ED-726E-440E-85AA-D66A3DEFBA52}"/>
    <cellStyle name="Normal 4 4 2 2 4 3 2 2" xfId="4484" xr:uid="{AC0FCD4C-CB3C-4868-B68B-D40576C90E2A}"/>
    <cellStyle name="Normal 4 4 2 2 4 3 2 3" xfId="6932" xr:uid="{9055962B-1FFF-4131-8B35-D224DB259D99}"/>
    <cellStyle name="Normal 4 4 2 2 4 3 3" xfId="3260" xr:uid="{BCB4F7B0-7C06-4B56-A279-A8E132D1EA45}"/>
    <cellStyle name="Normal 4 4 2 2 4 3 4" xfId="5708" xr:uid="{0973BD31-70EA-42F8-B4C3-EBFE52456890}"/>
    <cellStyle name="Normal 4 4 2 2 4 4" xfId="1424" xr:uid="{0E0EFA9C-4D43-4F02-938E-6F260B041496}"/>
    <cellStyle name="Normal 4 4 2 2 4 4 2" xfId="3872" xr:uid="{2F187077-AB5C-44FD-9676-F1752FD57B15}"/>
    <cellStyle name="Normal 4 4 2 2 4 4 3" xfId="6320" xr:uid="{4C12FA22-3CCB-4AFE-BCDE-5E17A5ECD884}"/>
    <cellStyle name="Normal 4 4 2 2 4 5" xfId="2648" xr:uid="{10BD4B33-0A62-4700-A3E1-0CBE18CCF597}"/>
    <cellStyle name="Normal 4 4 2 2 4 6" xfId="5096" xr:uid="{DFE52F51-BD36-4B03-9D7B-7D89F8D1CFA6}"/>
    <cellStyle name="Normal 4 4 2 2 5" xfId="352" xr:uid="{EBEE6A67-7E9E-4825-83B6-333350B2B044}"/>
    <cellStyle name="Normal 4 4 2 2 5 2" xfId="965" xr:uid="{9BE00DFC-A02E-42AC-BD92-2EF8D006DD91}"/>
    <cellStyle name="Normal 4 4 2 2 5 2 2" xfId="2189" xr:uid="{3C90CFD7-545A-455E-8439-A2344626E080}"/>
    <cellStyle name="Normal 4 4 2 2 5 2 2 2" xfId="4637" xr:uid="{506868BE-274F-4B93-8AEF-486469BD149F}"/>
    <cellStyle name="Normal 4 4 2 2 5 2 2 3" xfId="7085" xr:uid="{E0303B3C-BB07-4FF4-8EAC-892182DAB347}"/>
    <cellStyle name="Normal 4 4 2 2 5 2 3" xfId="3413" xr:uid="{AA6170A7-C4D4-42D6-A9C1-0C242254D095}"/>
    <cellStyle name="Normal 4 4 2 2 5 2 4" xfId="5861" xr:uid="{EC5B4F51-4CE2-48EA-9566-875B782634ED}"/>
    <cellStyle name="Normal 4 4 2 2 5 3" xfId="1577" xr:uid="{77363A93-FDB2-48A9-B47B-797D65F95AB7}"/>
    <cellStyle name="Normal 4 4 2 2 5 3 2" xfId="4025" xr:uid="{8D1F440E-015A-4B1B-ACA9-F973B0DC25BA}"/>
    <cellStyle name="Normal 4 4 2 2 5 3 3" xfId="6473" xr:uid="{DF8044B9-CCB3-4911-9C61-583F1AFDA9B9}"/>
    <cellStyle name="Normal 4 4 2 2 5 4" xfId="2801" xr:uid="{A003D913-7161-45B1-99F6-2D4FBD27325F}"/>
    <cellStyle name="Normal 4 4 2 2 5 5" xfId="5249" xr:uid="{E286CCD5-E346-4A99-99ED-EC062105B3C4}"/>
    <cellStyle name="Normal 4 4 2 2 6" xfId="659" xr:uid="{3DDF54C9-F5CF-42AF-9EDB-C3FB561F5282}"/>
    <cellStyle name="Normal 4 4 2 2 6 2" xfId="1883" xr:uid="{B862577E-2F4F-444E-8376-D4AF90AD7E8E}"/>
    <cellStyle name="Normal 4 4 2 2 6 2 2" xfId="4331" xr:uid="{6E7EAFC2-2040-458E-94A1-239A3A45D738}"/>
    <cellStyle name="Normal 4 4 2 2 6 2 3" xfId="6779" xr:uid="{D8B83632-B5A2-4C3A-9917-6D0D64196A96}"/>
    <cellStyle name="Normal 4 4 2 2 6 3" xfId="3107" xr:uid="{200CC554-47F0-4D19-8F64-DF32A2EB70EB}"/>
    <cellStyle name="Normal 4 4 2 2 6 4" xfId="5555" xr:uid="{1B23B753-D03F-4B26-9B7B-62D0D363EDCD}"/>
    <cellStyle name="Normal 4 4 2 2 7" xfId="1271" xr:uid="{E57F9C2C-301B-46F1-81F4-BC695F5F427E}"/>
    <cellStyle name="Normal 4 4 2 2 7 2" xfId="3719" xr:uid="{23AA5CE5-9FD5-424B-BC91-9D8602E9C3D4}"/>
    <cellStyle name="Normal 4 4 2 2 7 3" xfId="6167" xr:uid="{A580697B-353B-4518-BF8B-5185E84A7294}"/>
    <cellStyle name="Normal 4 4 2 2 8" xfId="2495" xr:uid="{B6AA3DB9-666E-4D2A-B841-E5CD877909D3}"/>
    <cellStyle name="Normal 4 4 2 2 9" xfId="4943" xr:uid="{BE1544F3-C139-44F3-94A3-BEBA8599D6B6}"/>
    <cellStyle name="Normal 4 4 2 3" xfId="57" xr:uid="{F0759E81-E841-4894-AAD7-C211B67558A3}"/>
    <cellStyle name="Normal 4 4 2 3 2" xfId="138" xr:uid="{B0C62021-4BDA-4980-A6FF-71A044396D4A}"/>
    <cellStyle name="Normal 4 4 2 3 2 2" xfId="291" xr:uid="{A2E3A30B-E512-4300-9EC7-7C49306B5567}"/>
    <cellStyle name="Normal 4 4 2 3 2 2 2" xfId="598" xr:uid="{7FBAE1E4-3DFD-497F-8A9D-2C72A04CE1A3}"/>
    <cellStyle name="Normal 4 4 2 3 2 2 2 2" xfId="1211" xr:uid="{499BDACC-2293-443A-9B44-9F658D12F140}"/>
    <cellStyle name="Normal 4 4 2 3 2 2 2 2 2" xfId="2435" xr:uid="{C37B9E05-AE3B-46D8-ADF6-CCED5D6AFF59}"/>
    <cellStyle name="Normal 4 4 2 3 2 2 2 2 2 2" xfId="4883" xr:uid="{D3C4C2C9-79F6-4CAA-9C3D-EF14C9B913B7}"/>
    <cellStyle name="Normal 4 4 2 3 2 2 2 2 2 3" xfId="7331" xr:uid="{936EA82F-4E74-4D56-923B-B45224A20F2F}"/>
    <cellStyle name="Normal 4 4 2 3 2 2 2 2 3" xfId="3659" xr:uid="{291903C3-ABC7-464F-9D99-4204DD1A7B4D}"/>
    <cellStyle name="Normal 4 4 2 3 2 2 2 2 4" xfId="6107" xr:uid="{0E92075D-BA50-419B-A6BA-E929DCA5246F}"/>
    <cellStyle name="Normal 4 4 2 3 2 2 2 3" xfId="1823" xr:uid="{9F7B8636-1C0E-4AAF-BA3F-98CFCD34FECC}"/>
    <cellStyle name="Normal 4 4 2 3 2 2 2 3 2" xfId="4271" xr:uid="{00077D30-F34F-45A7-86D4-9D8458ACCF6F}"/>
    <cellStyle name="Normal 4 4 2 3 2 2 2 3 3" xfId="6719" xr:uid="{DCD973F5-F245-44A2-B986-C0340DBA95D3}"/>
    <cellStyle name="Normal 4 4 2 3 2 2 2 4" xfId="3047" xr:uid="{CF49630A-0FE4-48FA-B51E-24713FEB929D}"/>
    <cellStyle name="Normal 4 4 2 3 2 2 2 5" xfId="5495" xr:uid="{7396B112-56BA-496B-9967-F9F5488DB208}"/>
    <cellStyle name="Normal 4 4 2 3 2 2 3" xfId="905" xr:uid="{BB2C7628-9673-4652-8863-01A5E7A2C435}"/>
    <cellStyle name="Normal 4 4 2 3 2 2 3 2" xfId="2129" xr:uid="{CC54E3B0-A32E-4002-ACE0-EED654E68CC4}"/>
    <cellStyle name="Normal 4 4 2 3 2 2 3 2 2" xfId="4577" xr:uid="{2BCDA92A-8306-43AD-8337-75BFE81BBACB}"/>
    <cellStyle name="Normal 4 4 2 3 2 2 3 2 3" xfId="7025" xr:uid="{9197EB62-673F-4E79-97DE-797EF0E74674}"/>
    <cellStyle name="Normal 4 4 2 3 2 2 3 3" xfId="3353" xr:uid="{B336FA3D-A066-4E4E-995B-AF463FAB28E4}"/>
    <cellStyle name="Normal 4 4 2 3 2 2 3 4" xfId="5801" xr:uid="{0CEEDA01-D15F-4687-8B3E-E0973024894B}"/>
    <cellStyle name="Normal 4 4 2 3 2 2 4" xfId="1517" xr:uid="{721A90F4-BC54-4111-8FA3-96D0E063686A}"/>
    <cellStyle name="Normal 4 4 2 3 2 2 4 2" xfId="3965" xr:uid="{59D2CB5F-D0AA-45D2-AC80-C240EFB79557}"/>
    <cellStyle name="Normal 4 4 2 3 2 2 4 3" xfId="6413" xr:uid="{F1F44933-B351-43FF-8325-2D1071ADB6DD}"/>
    <cellStyle name="Normal 4 4 2 3 2 2 5" xfId="2741" xr:uid="{8C4982DE-AC7C-4983-9E4A-1614135E47DF}"/>
    <cellStyle name="Normal 4 4 2 3 2 2 6" xfId="5189" xr:uid="{DAFB0DA5-597E-47CC-BE1F-D934F250986B}"/>
    <cellStyle name="Normal 4 4 2 3 2 3" xfId="445" xr:uid="{F4CC0C5A-C003-44D9-931F-608EF4956A3F}"/>
    <cellStyle name="Normal 4 4 2 3 2 3 2" xfId="1058" xr:uid="{C0F60122-EEE5-4137-A544-92E3320EE524}"/>
    <cellStyle name="Normal 4 4 2 3 2 3 2 2" xfId="2282" xr:uid="{928BB9C2-EB33-48AC-8B7F-D0BF0ADF21CB}"/>
    <cellStyle name="Normal 4 4 2 3 2 3 2 2 2" xfId="4730" xr:uid="{540DD68D-BD9B-45CB-8714-DE2B55A075BC}"/>
    <cellStyle name="Normal 4 4 2 3 2 3 2 2 3" xfId="7178" xr:uid="{BB2C8924-75F8-4FEE-BD2C-AAF894078B3E}"/>
    <cellStyle name="Normal 4 4 2 3 2 3 2 3" xfId="3506" xr:uid="{66AA92E5-5AAF-4CB4-B2D1-B2A2FD6B201C}"/>
    <cellStyle name="Normal 4 4 2 3 2 3 2 4" xfId="5954" xr:uid="{9AD8E186-0E52-485A-B760-86B40980A9BE}"/>
    <cellStyle name="Normal 4 4 2 3 2 3 3" xfId="1670" xr:uid="{4CE8C836-F3A3-4CD8-A793-302A9F95E0E8}"/>
    <cellStyle name="Normal 4 4 2 3 2 3 3 2" xfId="4118" xr:uid="{639F836E-2544-4645-85C7-327006F6609B}"/>
    <cellStyle name="Normal 4 4 2 3 2 3 3 3" xfId="6566" xr:uid="{7851FCC0-44D2-4CE7-869E-ADC7398A4F24}"/>
    <cellStyle name="Normal 4 4 2 3 2 3 4" xfId="2894" xr:uid="{11349F6B-8A6F-403A-ACDF-454F3D8897AB}"/>
    <cellStyle name="Normal 4 4 2 3 2 3 5" xfId="5342" xr:uid="{0E8DC4D5-7553-49FC-990F-8CDE10BB8F8E}"/>
    <cellStyle name="Normal 4 4 2 3 2 4" xfId="752" xr:uid="{1207378C-BBA3-47B1-9890-5CC05CFC7626}"/>
    <cellStyle name="Normal 4 4 2 3 2 4 2" xfId="1976" xr:uid="{34678868-ABB5-47A9-9BFB-7BB33250D0DD}"/>
    <cellStyle name="Normal 4 4 2 3 2 4 2 2" xfId="4424" xr:uid="{9140D043-2622-4D95-9DE9-F07AFA934965}"/>
    <cellStyle name="Normal 4 4 2 3 2 4 2 3" xfId="6872" xr:uid="{5AFAA261-D9FD-4C57-AD2A-725DF68A2E05}"/>
    <cellStyle name="Normal 4 4 2 3 2 4 3" xfId="3200" xr:uid="{EBE74A5C-D811-4BE7-9D64-35C49AC14FE5}"/>
    <cellStyle name="Normal 4 4 2 3 2 4 4" xfId="5648" xr:uid="{FA24EFB5-F67D-4F48-AB05-472C8DC85C26}"/>
    <cellStyle name="Normal 4 4 2 3 2 5" xfId="1364" xr:uid="{DEC0361E-77FC-46AF-A17A-90780E104E85}"/>
    <cellStyle name="Normal 4 4 2 3 2 5 2" xfId="3812" xr:uid="{4D7F3B94-75FC-49DF-9DBA-B5353751EABE}"/>
    <cellStyle name="Normal 4 4 2 3 2 5 3" xfId="6260" xr:uid="{949315B2-2004-4B68-BF4D-99A728DEBC2D}"/>
    <cellStyle name="Normal 4 4 2 3 2 6" xfId="2588" xr:uid="{11FE1AA8-E24A-45A0-A41E-AD934D19040E}"/>
    <cellStyle name="Normal 4 4 2 3 2 7" xfId="5036" xr:uid="{46A555C0-AC0C-4654-B289-ABFB8D66C9D8}"/>
    <cellStyle name="Normal 4 4 2 3 3" xfId="210" xr:uid="{177641EF-53FB-4CEB-926F-9035F92EF676}"/>
    <cellStyle name="Normal 4 4 2 3 3 2" xfId="517" xr:uid="{5E86E587-F77E-4F56-89E4-0BB8875CFDB4}"/>
    <cellStyle name="Normal 4 4 2 3 3 2 2" xfId="1130" xr:uid="{FAA44CAA-2BB2-456C-B186-38524C1DD5E0}"/>
    <cellStyle name="Normal 4 4 2 3 3 2 2 2" xfId="2354" xr:uid="{2C8D3A73-DE43-4EB3-8C54-F9C35E2DB0DA}"/>
    <cellStyle name="Normal 4 4 2 3 3 2 2 2 2" xfId="4802" xr:uid="{0AECEF4F-EEBF-4E0C-A4DA-5A473D34DED7}"/>
    <cellStyle name="Normal 4 4 2 3 3 2 2 2 3" xfId="7250" xr:uid="{2148E4C2-0EC1-4BDB-B8CC-E2BF218AA390}"/>
    <cellStyle name="Normal 4 4 2 3 3 2 2 3" xfId="3578" xr:uid="{35B8E3D8-C078-496E-B03B-CF2A22644643}"/>
    <cellStyle name="Normal 4 4 2 3 3 2 2 4" xfId="6026" xr:uid="{90F13CA6-6AE4-4C40-A86D-74BAD477EAFB}"/>
    <cellStyle name="Normal 4 4 2 3 3 2 3" xfId="1742" xr:uid="{938479DC-B53A-4C01-880E-70BE481EAAF6}"/>
    <cellStyle name="Normal 4 4 2 3 3 2 3 2" xfId="4190" xr:uid="{4A95D63B-2BCD-446F-8D5A-D5CA2A2721A6}"/>
    <cellStyle name="Normal 4 4 2 3 3 2 3 3" xfId="6638" xr:uid="{F60F3F27-A0C6-4B91-9941-79090ACBF50B}"/>
    <cellStyle name="Normal 4 4 2 3 3 2 4" xfId="2966" xr:uid="{27B13B9A-2942-4785-8682-D37A0247BE28}"/>
    <cellStyle name="Normal 4 4 2 3 3 2 5" xfId="5414" xr:uid="{4AE3EC5B-AACF-40BF-8560-D3847FCE22D3}"/>
    <cellStyle name="Normal 4 4 2 3 3 3" xfId="824" xr:uid="{AA87CD15-0E2F-4C3D-8182-0D9BB6567C4C}"/>
    <cellStyle name="Normal 4 4 2 3 3 3 2" xfId="2048" xr:uid="{D45E94EF-14E3-451E-B186-2AB920D5CC7D}"/>
    <cellStyle name="Normal 4 4 2 3 3 3 2 2" xfId="4496" xr:uid="{35E29925-C172-4B3F-B8D9-459DE750686E}"/>
    <cellStyle name="Normal 4 4 2 3 3 3 2 3" xfId="6944" xr:uid="{8CDE903B-6FF0-4FB3-8ECD-629022779C86}"/>
    <cellStyle name="Normal 4 4 2 3 3 3 3" xfId="3272" xr:uid="{8756F448-DC9C-4865-B434-7AC107E2212D}"/>
    <cellStyle name="Normal 4 4 2 3 3 3 4" xfId="5720" xr:uid="{F880BBF4-7875-4D6D-A1D8-2F2E1FABA430}"/>
    <cellStyle name="Normal 4 4 2 3 3 4" xfId="1436" xr:uid="{4553152D-A56F-440E-9829-1E33DA366D0E}"/>
    <cellStyle name="Normal 4 4 2 3 3 4 2" xfId="3884" xr:uid="{F0BB3B1D-28B9-49A2-AAF8-6ECBF59A5016}"/>
    <cellStyle name="Normal 4 4 2 3 3 4 3" xfId="6332" xr:uid="{36A61FD2-8E55-437A-8250-ED96A758B0FA}"/>
    <cellStyle name="Normal 4 4 2 3 3 5" xfId="2660" xr:uid="{86CD77D1-C679-43B9-B580-843F2AB3D085}"/>
    <cellStyle name="Normal 4 4 2 3 3 6" xfId="5108" xr:uid="{8A0D1DBD-BC38-41C3-ACED-E1D724830A57}"/>
    <cellStyle name="Normal 4 4 2 3 4" xfId="364" xr:uid="{47A73759-64C9-49D5-96E1-FB5CE74F6DDB}"/>
    <cellStyle name="Normal 4 4 2 3 4 2" xfId="977" xr:uid="{DB861725-8C0C-4A0C-8C42-E607A9960746}"/>
    <cellStyle name="Normal 4 4 2 3 4 2 2" xfId="2201" xr:uid="{691BE863-D5E1-4B24-A1FF-5C7EC491EF1B}"/>
    <cellStyle name="Normal 4 4 2 3 4 2 2 2" xfId="4649" xr:uid="{9BE0D83C-AA57-4547-B780-D054D721256F}"/>
    <cellStyle name="Normal 4 4 2 3 4 2 2 3" xfId="7097" xr:uid="{A3D393AA-EC4D-4499-9482-441A8FE2322C}"/>
    <cellStyle name="Normal 4 4 2 3 4 2 3" xfId="3425" xr:uid="{4892D183-DE7E-49A0-847F-74B4822CA29E}"/>
    <cellStyle name="Normal 4 4 2 3 4 2 4" xfId="5873" xr:uid="{401CBA47-9DB3-4EBC-A237-489F0F1A788D}"/>
    <cellStyle name="Normal 4 4 2 3 4 3" xfId="1589" xr:uid="{115F15B2-01F9-4CFD-9337-06D38BB5AB06}"/>
    <cellStyle name="Normal 4 4 2 3 4 3 2" xfId="4037" xr:uid="{EE566125-C876-411C-BBB0-5C2C53872CE2}"/>
    <cellStyle name="Normal 4 4 2 3 4 3 3" xfId="6485" xr:uid="{77F6F199-79FA-4EFF-85E0-75F43E4DCB9F}"/>
    <cellStyle name="Normal 4 4 2 3 4 4" xfId="2813" xr:uid="{DA98E43C-BB2A-4C5D-A81E-802BCA0A3072}"/>
    <cellStyle name="Normal 4 4 2 3 4 5" xfId="5261" xr:uid="{6516D42A-8A13-4891-B9BB-0794DDD9AC41}"/>
    <cellStyle name="Normal 4 4 2 3 5" xfId="671" xr:uid="{3AF3A1EC-98A0-4B45-92F4-1A40CE4EA6E9}"/>
    <cellStyle name="Normal 4 4 2 3 5 2" xfId="1895" xr:uid="{49382A8B-3DC5-4B5B-AA29-373013520555}"/>
    <cellStyle name="Normal 4 4 2 3 5 2 2" xfId="4343" xr:uid="{3A314CB9-AE8B-4260-8CBE-BF9B50893215}"/>
    <cellStyle name="Normal 4 4 2 3 5 2 3" xfId="6791" xr:uid="{CD07953B-89FB-4E56-A3DA-34209D2F4DF2}"/>
    <cellStyle name="Normal 4 4 2 3 5 3" xfId="3119" xr:uid="{922B3E9E-9FDB-40E8-8E00-092B66D2D5DC}"/>
    <cellStyle name="Normal 4 4 2 3 5 4" xfId="5567" xr:uid="{128FAA1F-BB88-4AAC-B6E0-E264166EE2E2}"/>
    <cellStyle name="Normal 4 4 2 3 6" xfId="1283" xr:uid="{13F701E1-D7EA-4A95-8236-972FC1143BCA}"/>
    <cellStyle name="Normal 4 4 2 3 6 2" xfId="3731" xr:uid="{528A7F23-4029-4A78-8831-CC79F8CD62C1}"/>
    <cellStyle name="Normal 4 4 2 3 6 3" xfId="6179" xr:uid="{58589724-266C-4AC3-BEE0-4EC94055796A}"/>
    <cellStyle name="Normal 4 4 2 3 7" xfId="2507" xr:uid="{894BEDDA-CF28-4C04-BA02-D185FE89F55F}"/>
    <cellStyle name="Normal 4 4 2 3 8" xfId="4955" xr:uid="{C950D348-B4C8-4575-802A-B04AF89E16CB}"/>
    <cellStyle name="Normal 4 4 2 4" xfId="108" xr:uid="{9E77A351-F01D-443A-B357-8A975CAF0737}"/>
    <cellStyle name="Normal 4 4 2 4 2" xfId="261" xr:uid="{77642E1F-3657-46B0-8BC6-C3D240A21289}"/>
    <cellStyle name="Normal 4 4 2 4 2 2" xfId="568" xr:uid="{CD27160A-E071-4B12-9C58-B1CF7FEB62F6}"/>
    <cellStyle name="Normal 4 4 2 4 2 2 2" xfId="1181" xr:uid="{DE8C854B-7333-4900-BA68-C8A55D71E30C}"/>
    <cellStyle name="Normal 4 4 2 4 2 2 2 2" xfId="2405" xr:uid="{F460037F-DE5D-40F4-A0A8-1885754CF68E}"/>
    <cellStyle name="Normal 4 4 2 4 2 2 2 2 2" xfId="4853" xr:uid="{4DCFD188-9F9A-405B-9F45-0365B459779C}"/>
    <cellStyle name="Normal 4 4 2 4 2 2 2 2 3" xfId="7301" xr:uid="{6F6FC998-A39B-484F-8052-A2744677276A}"/>
    <cellStyle name="Normal 4 4 2 4 2 2 2 3" xfId="3629" xr:uid="{93B0227F-9AD6-453E-9213-870744FF8DC9}"/>
    <cellStyle name="Normal 4 4 2 4 2 2 2 4" xfId="6077" xr:uid="{DFAB8D78-FC23-4321-BACF-47922E53FEF7}"/>
    <cellStyle name="Normal 4 4 2 4 2 2 3" xfId="1793" xr:uid="{C3BD2134-EDC1-440C-946E-B54F33D6DDBB}"/>
    <cellStyle name="Normal 4 4 2 4 2 2 3 2" xfId="4241" xr:uid="{6EC8FBAF-E956-418C-A5DA-7639B5284E05}"/>
    <cellStyle name="Normal 4 4 2 4 2 2 3 3" xfId="6689" xr:uid="{B4AC9287-88D9-4A84-906D-B2F547C8942D}"/>
    <cellStyle name="Normal 4 4 2 4 2 2 4" xfId="3017" xr:uid="{09761A4D-9E48-4DBC-AE0E-54B3198089D9}"/>
    <cellStyle name="Normal 4 4 2 4 2 2 5" xfId="5465" xr:uid="{DB7F8BB1-8785-47AF-B7A7-214786957012}"/>
    <cellStyle name="Normal 4 4 2 4 2 3" xfId="875" xr:uid="{3C1A5773-8C0E-454F-A850-6DB6BEACF5AD}"/>
    <cellStyle name="Normal 4 4 2 4 2 3 2" xfId="2099" xr:uid="{4C8A1F10-6FFD-46AB-82C5-B10CA1DA263D}"/>
    <cellStyle name="Normal 4 4 2 4 2 3 2 2" xfId="4547" xr:uid="{BA57C6B5-F8F8-439A-BDEC-F48825C8F2C1}"/>
    <cellStyle name="Normal 4 4 2 4 2 3 2 3" xfId="6995" xr:uid="{4A48781B-032A-4335-846D-7A94E7C88A60}"/>
    <cellStyle name="Normal 4 4 2 4 2 3 3" xfId="3323" xr:uid="{ABDAEE3C-DA46-49A7-AF07-0731BB1F65C0}"/>
    <cellStyle name="Normal 4 4 2 4 2 3 4" xfId="5771" xr:uid="{1CDE7F6E-76AF-458E-BF7E-59C4847A03AF}"/>
    <cellStyle name="Normal 4 4 2 4 2 4" xfId="1487" xr:uid="{5D169D1B-1E99-44F8-A480-F24D558C77B4}"/>
    <cellStyle name="Normal 4 4 2 4 2 4 2" xfId="3935" xr:uid="{5DE76FD9-EEFF-49F9-AADB-2F29B3D98AFD}"/>
    <cellStyle name="Normal 4 4 2 4 2 4 3" xfId="6383" xr:uid="{F88CB5D4-2EFD-45A3-A586-DE12CAC170A8}"/>
    <cellStyle name="Normal 4 4 2 4 2 5" xfId="2711" xr:uid="{33CA86A0-0AFE-4893-840A-0C3877D96C53}"/>
    <cellStyle name="Normal 4 4 2 4 2 6" xfId="5159" xr:uid="{3FF5F30A-A104-4DA3-8E75-5BACD43D00E2}"/>
    <cellStyle name="Normal 4 4 2 4 3" xfId="415" xr:uid="{95E3719F-D970-4EF8-9041-56915BB7E74C}"/>
    <cellStyle name="Normal 4 4 2 4 3 2" xfId="1028" xr:uid="{8446F01C-F13A-4F73-AC78-79B0440A1CA3}"/>
    <cellStyle name="Normal 4 4 2 4 3 2 2" xfId="2252" xr:uid="{C0C4BDF0-016F-47DF-B029-829DF4141492}"/>
    <cellStyle name="Normal 4 4 2 4 3 2 2 2" xfId="4700" xr:uid="{460EA371-386D-4B80-96CC-F0BB310DA692}"/>
    <cellStyle name="Normal 4 4 2 4 3 2 2 3" xfId="7148" xr:uid="{90EF7C37-8A86-4293-8F10-177615EA9888}"/>
    <cellStyle name="Normal 4 4 2 4 3 2 3" xfId="3476" xr:uid="{55AE089F-9CA5-44EF-BFD3-DE618F3140A2}"/>
    <cellStyle name="Normal 4 4 2 4 3 2 4" xfId="5924" xr:uid="{0250937D-9436-47A5-AEEC-2605885114BB}"/>
    <cellStyle name="Normal 4 4 2 4 3 3" xfId="1640" xr:uid="{3E56D3D8-8704-403A-8D0C-DB445DBC68A3}"/>
    <cellStyle name="Normal 4 4 2 4 3 3 2" xfId="4088" xr:uid="{5C963200-5F44-4AD0-9D70-6C17DFC4EB29}"/>
    <cellStyle name="Normal 4 4 2 4 3 3 3" xfId="6536" xr:uid="{F8F68189-B6D6-46E2-98E2-5B41116FABC9}"/>
    <cellStyle name="Normal 4 4 2 4 3 4" xfId="2864" xr:uid="{32D31786-7E15-49B1-A75C-88651A675FB4}"/>
    <cellStyle name="Normal 4 4 2 4 3 5" xfId="5312" xr:uid="{2BC6DDDD-983E-4F01-B28C-FA6B68F14875}"/>
    <cellStyle name="Normal 4 4 2 4 4" xfId="722" xr:uid="{10E133D2-70A2-4A05-8DA5-BC4E1982FF44}"/>
    <cellStyle name="Normal 4 4 2 4 4 2" xfId="1946" xr:uid="{2B1FD5F8-FDAF-4F90-95F3-5C93732A3948}"/>
    <cellStyle name="Normal 4 4 2 4 4 2 2" xfId="4394" xr:uid="{FC1CB873-4FC2-4AEB-A51A-EBF5540F1A75}"/>
    <cellStyle name="Normal 4 4 2 4 4 2 3" xfId="6842" xr:uid="{2BD1CC6A-561B-4E87-B635-563A6D3036C8}"/>
    <cellStyle name="Normal 4 4 2 4 4 3" xfId="3170" xr:uid="{DA1ACF45-DF7E-480E-BAC6-37AE3C65FF61}"/>
    <cellStyle name="Normal 4 4 2 4 4 4" xfId="5618" xr:uid="{DC7B3886-6372-441A-8FBD-2C532E428762}"/>
    <cellStyle name="Normal 4 4 2 4 5" xfId="1334" xr:uid="{596DD32B-AB99-425C-BC64-00FC14C60976}"/>
    <cellStyle name="Normal 4 4 2 4 5 2" xfId="3782" xr:uid="{1FB9D3DF-5786-4814-A7EA-5C69BE5D8507}"/>
    <cellStyle name="Normal 4 4 2 4 5 3" xfId="6230" xr:uid="{CB7A4472-EB8E-4DE5-AEF5-35EE0B41A259}"/>
    <cellStyle name="Normal 4 4 2 4 6" xfId="2558" xr:uid="{ED382706-C058-4B80-B0CB-1FB504E00409}"/>
    <cellStyle name="Normal 4 4 2 4 7" xfId="5006" xr:uid="{BC1228E4-BAD2-41D2-8733-0A4D987F5DFF}"/>
    <cellStyle name="Normal 4 4 2 5" xfId="180" xr:uid="{A575A884-FEAD-4015-9615-25B1C50DE749}"/>
    <cellStyle name="Normal 4 4 2 5 2" xfId="487" xr:uid="{4D4A023A-00F7-48F0-86FC-8F32B1E42EA7}"/>
    <cellStyle name="Normal 4 4 2 5 2 2" xfId="1100" xr:uid="{1CF5D1B6-5161-4338-B647-DDF590B405B8}"/>
    <cellStyle name="Normal 4 4 2 5 2 2 2" xfId="2324" xr:uid="{4E092757-FF06-4D3A-ABF5-B56D5597CD3A}"/>
    <cellStyle name="Normal 4 4 2 5 2 2 2 2" xfId="4772" xr:uid="{C749C77B-76C4-4C9C-B3B4-A3CF49BB11E7}"/>
    <cellStyle name="Normal 4 4 2 5 2 2 2 3" xfId="7220" xr:uid="{D561CF41-23A9-4926-90CE-C8E64953ED6A}"/>
    <cellStyle name="Normal 4 4 2 5 2 2 3" xfId="3548" xr:uid="{AEC502E8-7D16-4B51-A79F-A320C942DACA}"/>
    <cellStyle name="Normal 4 4 2 5 2 2 4" xfId="5996" xr:uid="{DA68A3A9-7525-40EB-AFB5-C83D35ED8603}"/>
    <cellStyle name="Normal 4 4 2 5 2 3" xfId="1712" xr:uid="{A052EFB9-253D-4707-9773-D4C79EC75F18}"/>
    <cellStyle name="Normal 4 4 2 5 2 3 2" xfId="4160" xr:uid="{73183DEA-5669-409A-ABB8-0FCFC5D70FCD}"/>
    <cellStyle name="Normal 4 4 2 5 2 3 3" xfId="6608" xr:uid="{2C268E21-4349-43FC-B1BE-BE2756AD2B59}"/>
    <cellStyle name="Normal 4 4 2 5 2 4" xfId="2936" xr:uid="{7D2E549E-1C76-4A9F-81E5-8CE84AEA9A39}"/>
    <cellStyle name="Normal 4 4 2 5 2 5" xfId="5384" xr:uid="{E13958D4-EE4D-4416-9AE5-EC988D008598}"/>
    <cellStyle name="Normal 4 4 2 5 3" xfId="794" xr:uid="{D476D6A0-2013-42AA-A49D-618ACDE6BD2D}"/>
    <cellStyle name="Normal 4 4 2 5 3 2" xfId="2018" xr:uid="{8BE156FA-C6E4-4A89-AE12-6C7C8911C992}"/>
    <cellStyle name="Normal 4 4 2 5 3 2 2" xfId="4466" xr:uid="{C96E6BEF-A611-45FF-B680-E718C3ACF5B5}"/>
    <cellStyle name="Normal 4 4 2 5 3 2 3" xfId="6914" xr:uid="{334AA4F1-B8C1-4E9B-8CAB-F7F72B3D969D}"/>
    <cellStyle name="Normal 4 4 2 5 3 3" xfId="3242" xr:uid="{37A38D36-2210-4433-BA4B-0BB76C1FE102}"/>
    <cellStyle name="Normal 4 4 2 5 3 4" xfId="5690" xr:uid="{E160577F-50CB-43F3-9E09-639510F697E8}"/>
    <cellStyle name="Normal 4 4 2 5 4" xfId="1406" xr:uid="{BB87F958-F576-4E3A-8EE9-1FE10FAC726C}"/>
    <cellStyle name="Normal 4 4 2 5 4 2" xfId="3854" xr:uid="{23743B43-30A5-4457-A823-D207A4E4045D}"/>
    <cellStyle name="Normal 4 4 2 5 4 3" xfId="6302" xr:uid="{3FF06198-6B6C-4501-B0C8-B530807018A1}"/>
    <cellStyle name="Normal 4 4 2 5 5" xfId="2630" xr:uid="{864B72D5-BFFA-474B-845E-A7A9882C55E4}"/>
    <cellStyle name="Normal 4 4 2 5 6" xfId="5078" xr:uid="{45615D17-09A9-44BB-9809-42FEB4FBC747}"/>
    <cellStyle name="Normal 4 4 2 6" xfId="334" xr:uid="{1B50DA29-5641-4264-9336-BF60AAF3B32F}"/>
    <cellStyle name="Normal 4 4 2 6 2" xfId="947" xr:uid="{FD45FC08-4E0C-4889-8DA3-AE62EC7266B2}"/>
    <cellStyle name="Normal 4 4 2 6 2 2" xfId="2171" xr:uid="{4313423A-CDEA-4CFA-B320-DFEB8203B5EE}"/>
    <cellStyle name="Normal 4 4 2 6 2 2 2" xfId="4619" xr:uid="{0E7FFD06-7772-4869-9AB0-1963556D4D1B}"/>
    <cellStyle name="Normal 4 4 2 6 2 2 3" xfId="7067" xr:uid="{AF0DBCE4-5FB6-4F4D-854A-CFC24BA02672}"/>
    <cellStyle name="Normal 4 4 2 6 2 3" xfId="3395" xr:uid="{67FB03C5-3DA1-4A83-B95A-22B98AF70E6D}"/>
    <cellStyle name="Normal 4 4 2 6 2 4" xfId="5843" xr:uid="{4588DD82-5001-45EF-8634-DE689C27085C}"/>
    <cellStyle name="Normal 4 4 2 6 3" xfId="1559" xr:uid="{DFB8D947-E05B-4997-8093-B6F8D3FD5D0F}"/>
    <cellStyle name="Normal 4 4 2 6 3 2" xfId="4007" xr:uid="{8F505EC8-68F4-488F-BED6-39DB4505529C}"/>
    <cellStyle name="Normal 4 4 2 6 3 3" xfId="6455" xr:uid="{98995970-F568-4910-996E-6F3BBF60DB45}"/>
    <cellStyle name="Normal 4 4 2 6 4" xfId="2783" xr:uid="{A5566338-94CE-461F-B326-D7DE95937B0C}"/>
    <cellStyle name="Normal 4 4 2 6 5" xfId="5231" xr:uid="{9E6A1931-C615-4DD4-8680-53183018AA33}"/>
    <cellStyle name="Normal 4 4 2 7" xfId="641" xr:uid="{00D3693A-84AE-4800-A8B3-7CA7738A746F}"/>
    <cellStyle name="Normal 4 4 2 7 2" xfId="1865" xr:uid="{5C351267-6931-4D11-9708-70A44F701C8B}"/>
    <cellStyle name="Normal 4 4 2 7 2 2" xfId="4313" xr:uid="{3235D152-98E8-47B9-93C8-FD45A4BA2AB8}"/>
    <cellStyle name="Normal 4 4 2 7 2 3" xfId="6761" xr:uid="{6CDCAC25-6207-4C70-A915-D072D9AD1D59}"/>
    <cellStyle name="Normal 4 4 2 7 3" xfId="3089" xr:uid="{09BD7234-2751-4663-A719-0D45361D81FB}"/>
    <cellStyle name="Normal 4 4 2 7 4" xfId="5537" xr:uid="{57CBD407-559A-4EFB-966D-133856907662}"/>
    <cellStyle name="Normal 4 4 2 8" xfId="1253" xr:uid="{A32982C8-86F4-4CC8-ADAD-1F56A9BE6353}"/>
    <cellStyle name="Normal 4 4 2 8 2" xfId="3701" xr:uid="{95AC3853-21C4-4BCC-8B71-FC32E688260D}"/>
    <cellStyle name="Normal 4 4 2 8 3" xfId="6149" xr:uid="{38CD4E9E-F1A2-4122-9CD1-0DE1B8CB923E}"/>
    <cellStyle name="Normal 4 4 2 9" xfId="2477" xr:uid="{71BC187C-9CC1-4991-B615-7B181B750EC0}"/>
    <cellStyle name="Normal 4 4 3" xfId="38" xr:uid="{01B2C934-E6E0-4FD8-B0EE-F7173FEB292F}"/>
    <cellStyle name="Normal 4 4 3 2" xfId="75" xr:uid="{43585BC8-287B-415B-BD23-CEA0B00C8CEA}"/>
    <cellStyle name="Normal 4 4 3 2 2" xfId="156" xr:uid="{C01988C4-4539-4627-B7D8-B15226D82F71}"/>
    <cellStyle name="Normal 4 4 3 2 2 2" xfId="309" xr:uid="{BAF5BED2-D149-4AED-B91E-CAB19A9DB500}"/>
    <cellStyle name="Normal 4 4 3 2 2 2 2" xfId="616" xr:uid="{2985B583-B754-4757-A6EA-C57E17ED7424}"/>
    <cellStyle name="Normal 4 4 3 2 2 2 2 2" xfId="1229" xr:uid="{CA61AB05-E657-4CFE-914D-B65508F21CE2}"/>
    <cellStyle name="Normal 4 4 3 2 2 2 2 2 2" xfId="2453" xr:uid="{F6AE0526-B4DE-4A03-857F-E1B1F858594D}"/>
    <cellStyle name="Normal 4 4 3 2 2 2 2 2 2 2" xfId="4901" xr:uid="{85445B5E-AF2E-4EC8-8BFC-34B5F2290C73}"/>
    <cellStyle name="Normal 4 4 3 2 2 2 2 2 2 3" xfId="7349" xr:uid="{70F923BD-956A-450B-996C-7253DE2E58E0}"/>
    <cellStyle name="Normal 4 4 3 2 2 2 2 2 3" xfId="3677" xr:uid="{D57FF19F-00AC-4FEB-A3CB-1067A9683BD8}"/>
    <cellStyle name="Normal 4 4 3 2 2 2 2 2 4" xfId="6125" xr:uid="{E0282304-78B5-41F4-AD18-0530B1C8BAA4}"/>
    <cellStyle name="Normal 4 4 3 2 2 2 2 3" xfId="1841" xr:uid="{AECF4706-A93F-49FA-A34A-B9F801FAD292}"/>
    <cellStyle name="Normal 4 4 3 2 2 2 2 3 2" xfId="4289" xr:uid="{CFC841BF-C53D-4615-9870-D0A8E65E980E}"/>
    <cellStyle name="Normal 4 4 3 2 2 2 2 3 3" xfId="6737" xr:uid="{4CF8E115-9B27-4183-9F0E-F9024B913519}"/>
    <cellStyle name="Normal 4 4 3 2 2 2 2 4" xfId="3065" xr:uid="{580F3883-B920-45F8-8F72-5A8DF88B8F41}"/>
    <cellStyle name="Normal 4 4 3 2 2 2 2 5" xfId="5513" xr:uid="{80EE9FF0-3592-441A-BA9A-DE7630B0E575}"/>
    <cellStyle name="Normal 4 4 3 2 2 2 3" xfId="923" xr:uid="{939CC3EC-FA0B-4ED2-9DA3-9AE78EBBA073}"/>
    <cellStyle name="Normal 4 4 3 2 2 2 3 2" xfId="2147" xr:uid="{0B12EDF6-0F8E-454F-9733-726410827F2A}"/>
    <cellStyle name="Normal 4 4 3 2 2 2 3 2 2" xfId="4595" xr:uid="{03BD9616-36AB-46B0-907E-D99B3F41804B}"/>
    <cellStyle name="Normal 4 4 3 2 2 2 3 2 3" xfId="7043" xr:uid="{E0E0A484-9112-4A13-B580-A9219AB30D27}"/>
    <cellStyle name="Normal 4 4 3 2 2 2 3 3" xfId="3371" xr:uid="{6E98CC4A-CA63-47BE-8AFE-80750F608C68}"/>
    <cellStyle name="Normal 4 4 3 2 2 2 3 4" xfId="5819" xr:uid="{704D4029-0BB1-4951-B4E6-4DC8248B467E}"/>
    <cellStyle name="Normal 4 4 3 2 2 2 4" xfId="1535" xr:uid="{B5FFED7E-B8AD-4AE3-8491-438130A6360C}"/>
    <cellStyle name="Normal 4 4 3 2 2 2 4 2" xfId="3983" xr:uid="{800668FD-43A0-45FF-93E4-5C725BC9E549}"/>
    <cellStyle name="Normal 4 4 3 2 2 2 4 3" xfId="6431" xr:uid="{193AD46E-E8F8-416F-9941-BC3F0956C843}"/>
    <cellStyle name="Normal 4 4 3 2 2 2 5" xfId="2759" xr:uid="{1038A7F3-C806-4D1C-A7A5-DE2F8C486419}"/>
    <cellStyle name="Normal 4 4 3 2 2 2 6" xfId="5207" xr:uid="{F8325AE3-CD92-4345-817D-AB41DAEC4C5D}"/>
    <cellStyle name="Normal 4 4 3 2 2 3" xfId="463" xr:uid="{83843225-A48D-4CA7-B385-5858F79F6ADA}"/>
    <cellStyle name="Normal 4 4 3 2 2 3 2" xfId="1076" xr:uid="{DFF1861F-1BE6-42AB-ACB4-04953183E26A}"/>
    <cellStyle name="Normal 4 4 3 2 2 3 2 2" xfId="2300" xr:uid="{21631F38-5789-4001-8021-C6001C8E553B}"/>
    <cellStyle name="Normal 4 4 3 2 2 3 2 2 2" xfId="4748" xr:uid="{3D6CC05C-DA81-460C-85DB-1B85E2F76A95}"/>
    <cellStyle name="Normal 4 4 3 2 2 3 2 2 3" xfId="7196" xr:uid="{5BBC3D19-5594-4BF5-8558-812E5A8DF791}"/>
    <cellStyle name="Normal 4 4 3 2 2 3 2 3" xfId="3524" xr:uid="{0E0BBDCA-3210-4D1D-928A-4355E68310B0}"/>
    <cellStyle name="Normal 4 4 3 2 2 3 2 4" xfId="5972" xr:uid="{2F45E231-E6C2-4AA9-BB73-EE885130C80F}"/>
    <cellStyle name="Normal 4 4 3 2 2 3 3" xfId="1688" xr:uid="{3BF035B4-F0F8-4B4C-9359-2718C1CF837A}"/>
    <cellStyle name="Normal 4 4 3 2 2 3 3 2" xfId="4136" xr:uid="{03FAB769-71EC-47AB-8954-054F80EC5BBB}"/>
    <cellStyle name="Normal 4 4 3 2 2 3 3 3" xfId="6584" xr:uid="{F3A0DCF6-58ED-4587-8DCD-431D63AA58DE}"/>
    <cellStyle name="Normal 4 4 3 2 2 3 4" xfId="2912" xr:uid="{D1367EC2-1E40-4611-A2C0-D7E98F51274D}"/>
    <cellStyle name="Normal 4 4 3 2 2 3 5" xfId="5360" xr:uid="{0BF16799-A3FB-49F8-92EB-C5CB22966D72}"/>
    <cellStyle name="Normal 4 4 3 2 2 4" xfId="770" xr:uid="{B2E502B6-02FF-4481-978A-E021C7754E52}"/>
    <cellStyle name="Normal 4 4 3 2 2 4 2" xfId="1994" xr:uid="{A30B5E8E-CA8C-40CB-B264-EADD6D9C3650}"/>
    <cellStyle name="Normal 4 4 3 2 2 4 2 2" xfId="4442" xr:uid="{2BD102A6-475E-46C7-AB64-C1E7D47C28B5}"/>
    <cellStyle name="Normal 4 4 3 2 2 4 2 3" xfId="6890" xr:uid="{8307DE2A-5577-414B-B9C1-86F63740B55D}"/>
    <cellStyle name="Normal 4 4 3 2 2 4 3" xfId="3218" xr:uid="{B5DD4BC6-4958-44BF-98BA-227EDD754BF6}"/>
    <cellStyle name="Normal 4 4 3 2 2 4 4" xfId="5666" xr:uid="{21E95EC1-09BF-44F0-9E79-9E7AE7715E25}"/>
    <cellStyle name="Normal 4 4 3 2 2 5" xfId="1382" xr:uid="{9DA58C4C-A934-4CA6-99D2-2455465EABAE}"/>
    <cellStyle name="Normal 4 4 3 2 2 5 2" xfId="3830" xr:uid="{9E977807-E274-41B7-98CE-F857EBD8D2CA}"/>
    <cellStyle name="Normal 4 4 3 2 2 5 3" xfId="6278" xr:uid="{265D496D-6E9C-46F1-AD7F-A607DD3C1F49}"/>
    <cellStyle name="Normal 4 4 3 2 2 6" xfId="2606" xr:uid="{2B9740BF-5273-4A28-B110-7746E46A4E23}"/>
    <cellStyle name="Normal 4 4 3 2 2 7" xfId="5054" xr:uid="{5B44AA66-0BEC-40D2-925A-B66F584C5B98}"/>
    <cellStyle name="Normal 4 4 3 2 3" xfId="228" xr:uid="{5F09A9AF-C066-4D5A-A599-4104099963A8}"/>
    <cellStyle name="Normal 4 4 3 2 3 2" xfId="535" xr:uid="{5906EF8A-6BF1-4481-9379-BEA97F68CD8B}"/>
    <cellStyle name="Normal 4 4 3 2 3 2 2" xfId="1148" xr:uid="{C1C58D06-3BA8-4295-B461-67644E2512BB}"/>
    <cellStyle name="Normal 4 4 3 2 3 2 2 2" xfId="2372" xr:uid="{6A8BC422-2251-420D-BC9E-76C85F27F6D8}"/>
    <cellStyle name="Normal 4 4 3 2 3 2 2 2 2" xfId="4820" xr:uid="{F636F880-5D96-4EB2-A76B-5B2C3EE2394A}"/>
    <cellStyle name="Normal 4 4 3 2 3 2 2 2 3" xfId="7268" xr:uid="{D646F88E-7D33-4FD2-AEEC-DC0486ED0EF6}"/>
    <cellStyle name="Normal 4 4 3 2 3 2 2 3" xfId="3596" xr:uid="{6EE8EDD1-EC7F-4377-8D91-B39FA68A61DB}"/>
    <cellStyle name="Normal 4 4 3 2 3 2 2 4" xfId="6044" xr:uid="{9719A47A-1008-443B-A7A7-91E47FFDCC88}"/>
    <cellStyle name="Normal 4 4 3 2 3 2 3" xfId="1760" xr:uid="{7F24B213-5A2B-4256-A1F3-4CF61730186E}"/>
    <cellStyle name="Normal 4 4 3 2 3 2 3 2" xfId="4208" xr:uid="{5C95138B-7A7D-4745-8E62-5F50BED29081}"/>
    <cellStyle name="Normal 4 4 3 2 3 2 3 3" xfId="6656" xr:uid="{9AC3B193-92C0-4B51-82AE-5B25CDD9DDF9}"/>
    <cellStyle name="Normal 4 4 3 2 3 2 4" xfId="2984" xr:uid="{520D5F3E-CB30-4B32-8645-1CF7903332EB}"/>
    <cellStyle name="Normal 4 4 3 2 3 2 5" xfId="5432" xr:uid="{4CD0FFD8-7DAB-41FD-A1CB-C60006724542}"/>
    <cellStyle name="Normal 4 4 3 2 3 3" xfId="842" xr:uid="{666FD6ED-7E1B-44AA-9E92-4DF28EF8E1C7}"/>
    <cellStyle name="Normal 4 4 3 2 3 3 2" xfId="2066" xr:uid="{423A42C3-FDDE-4641-B291-5AFD19136434}"/>
    <cellStyle name="Normal 4 4 3 2 3 3 2 2" xfId="4514" xr:uid="{7B19F36C-9925-4D9A-9A2C-4A2256656880}"/>
    <cellStyle name="Normal 4 4 3 2 3 3 2 3" xfId="6962" xr:uid="{BB28DB2C-4DD5-4750-83B8-427E8D2DC3E7}"/>
    <cellStyle name="Normal 4 4 3 2 3 3 3" xfId="3290" xr:uid="{11E5FDCF-C3DC-4733-B6EB-65C9B6644A32}"/>
    <cellStyle name="Normal 4 4 3 2 3 3 4" xfId="5738" xr:uid="{02E0C089-417E-43CE-83C8-5D4B428A8AF7}"/>
    <cellStyle name="Normal 4 4 3 2 3 4" xfId="1454" xr:uid="{7F3B487E-673E-4D3B-B8BF-48C823EE6EC4}"/>
    <cellStyle name="Normal 4 4 3 2 3 4 2" xfId="3902" xr:uid="{DFA32683-01A2-4B3B-AD51-D3F63A202D37}"/>
    <cellStyle name="Normal 4 4 3 2 3 4 3" xfId="6350" xr:uid="{EEE5E23E-9C19-403F-B6F4-A2EC7A331725}"/>
    <cellStyle name="Normal 4 4 3 2 3 5" xfId="2678" xr:uid="{9186C6F5-CB1E-43E9-90A7-F101CFDF3E9C}"/>
    <cellStyle name="Normal 4 4 3 2 3 6" xfId="5126" xr:uid="{C6BD33E6-7C80-499F-A0CE-5565BBF7ED16}"/>
    <cellStyle name="Normal 4 4 3 2 4" xfId="382" xr:uid="{AB41276E-AA7E-4DC4-B70E-5276CC127A51}"/>
    <cellStyle name="Normal 4 4 3 2 4 2" xfId="995" xr:uid="{386A4414-AD5F-4DD6-8F84-6A4B9209C563}"/>
    <cellStyle name="Normal 4 4 3 2 4 2 2" xfId="2219" xr:uid="{32B206EA-D138-4410-A979-8F4F2680AEAB}"/>
    <cellStyle name="Normal 4 4 3 2 4 2 2 2" xfId="4667" xr:uid="{5369431C-EF8D-4E44-B574-FEA5DB5F76E6}"/>
    <cellStyle name="Normal 4 4 3 2 4 2 2 3" xfId="7115" xr:uid="{049AC613-BD78-474E-A2AA-78B0E64EAC40}"/>
    <cellStyle name="Normal 4 4 3 2 4 2 3" xfId="3443" xr:uid="{603CCD40-6E07-45EF-94B1-CE3B843C2C8D}"/>
    <cellStyle name="Normal 4 4 3 2 4 2 4" xfId="5891" xr:uid="{DEE20F65-B165-4E86-B4D3-FDE80A6972CB}"/>
    <cellStyle name="Normal 4 4 3 2 4 3" xfId="1607" xr:uid="{9BAD7F70-8002-418E-8D17-7FB86A668023}"/>
    <cellStyle name="Normal 4 4 3 2 4 3 2" xfId="4055" xr:uid="{CAA0623B-170C-44CB-89BB-EDEC86318FE2}"/>
    <cellStyle name="Normal 4 4 3 2 4 3 3" xfId="6503" xr:uid="{57CAE578-E35D-4A13-8D57-72CFE7F5E64C}"/>
    <cellStyle name="Normal 4 4 3 2 4 4" xfId="2831" xr:uid="{B8197E4E-9090-4029-96B8-5AE9871AE308}"/>
    <cellStyle name="Normal 4 4 3 2 4 5" xfId="5279" xr:uid="{08B2C1B0-80A4-4AE0-8C2B-D713EFFD1534}"/>
    <cellStyle name="Normal 4 4 3 2 5" xfId="689" xr:uid="{68F27C82-ADAB-4957-8673-7B869B9089D1}"/>
    <cellStyle name="Normal 4 4 3 2 5 2" xfId="1913" xr:uid="{3473C8E7-146C-42DD-82C0-03D333F520A9}"/>
    <cellStyle name="Normal 4 4 3 2 5 2 2" xfId="4361" xr:uid="{B6ED3109-327B-4480-9605-BAEAA714783B}"/>
    <cellStyle name="Normal 4 4 3 2 5 2 3" xfId="6809" xr:uid="{DAEF774F-BDF0-4551-8A6F-FC5E6E2F91B4}"/>
    <cellStyle name="Normal 4 4 3 2 5 3" xfId="3137" xr:uid="{F9C9307B-E994-47F5-B45E-D001B1321953}"/>
    <cellStyle name="Normal 4 4 3 2 5 4" xfId="5585" xr:uid="{153CB9B1-ABD1-42F8-96FD-79679CE569AF}"/>
    <cellStyle name="Normal 4 4 3 2 6" xfId="1301" xr:uid="{78AA6392-6715-449A-B04C-98FFE47D1EC0}"/>
    <cellStyle name="Normal 4 4 3 2 6 2" xfId="3749" xr:uid="{B61DCAD6-EDF4-4542-8E3B-4307EC7B6D5B}"/>
    <cellStyle name="Normal 4 4 3 2 6 3" xfId="6197" xr:uid="{60667328-69CA-4B15-961A-5F146297C9C6}"/>
    <cellStyle name="Normal 4 4 3 2 7" xfId="2525" xr:uid="{A826EF37-D4F3-4831-9918-C116638A771F}"/>
    <cellStyle name="Normal 4 4 3 2 8" xfId="4973" xr:uid="{79643575-F4C2-4009-AA55-B751C9A30446}"/>
    <cellStyle name="Normal 4 4 3 3" xfId="120" xr:uid="{BCA5F860-E771-4691-B5D4-86B736EBDA4F}"/>
    <cellStyle name="Normal 4 4 3 3 2" xfId="273" xr:uid="{3D4E6CDA-B7C5-4738-A2A8-7A66217DC695}"/>
    <cellStyle name="Normal 4 4 3 3 2 2" xfId="580" xr:uid="{B75EDCD3-2F69-4D8A-A359-B406563F3D95}"/>
    <cellStyle name="Normal 4 4 3 3 2 2 2" xfId="1193" xr:uid="{396A12D7-7C58-4203-B341-A8E12C18DC77}"/>
    <cellStyle name="Normal 4 4 3 3 2 2 2 2" xfId="2417" xr:uid="{D910EA9A-0282-4D15-B21C-8509EA101CE8}"/>
    <cellStyle name="Normal 4 4 3 3 2 2 2 2 2" xfId="4865" xr:uid="{A719B3DD-1041-4216-9D3C-EEC541CDA73D}"/>
    <cellStyle name="Normal 4 4 3 3 2 2 2 2 3" xfId="7313" xr:uid="{FCB78FF2-5318-4679-8A79-23ACBFB97F4D}"/>
    <cellStyle name="Normal 4 4 3 3 2 2 2 3" xfId="3641" xr:uid="{615A5C02-D5C1-453C-B84D-A4701DC187E3}"/>
    <cellStyle name="Normal 4 4 3 3 2 2 2 4" xfId="6089" xr:uid="{4A3F3656-E92A-426D-AF8E-67593936CDE2}"/>
    <cellStyle name="Normal 4 4 3 3 2 2 3" xfId="1805" xr:uid="{8829B700-24B5-4EC7-9058-2BDB75F5144E}"/>
    <cellStyle name="Normal 4 4 3 3 2 2 3 2" xfId="4253" xr:uid="{AEBA82F9-1EF5-4550-9FDA-6C2FD5E6E2D5}"/>
    <cellStyle name="Normal 4 4 3 3 2 2 3 3" xfId="6701" xr:uid="{7C953A7C-C1F9-4C85-942B-12D80677B2A2}"/>
    <cellStyle name="Normal 4 4 3 3 2 2 4" xfId="3029" xr:uid="{9187D748-47A4-42CC-91D4-ACDD3E4F319D}"/>
    <cellStyle name="Normal 4 4 3 3 2 2 5" xfId="5477" xr:uid="{4894F928-5235-4EB9-812A-15C8808870A6}"/>
    <cellStyle name="Normal 4 4 3 3 2 3" xfId="887" xr:uid="{8AD13DBD-4A07-4E78-9408-AA5208E121F4}"/>
    <cellStyle name="Normal 4 4 3 3 2 3 2" xfId="2111" xr:uid="{28F584B1-7BA4-4482-8C30-F064BF09FA91}"/>
    <cellStyle name="Normal 4 4 3 3 2 3 2 2" xfId="4559" xr:uid="{34FF8DCB-6A4B-438D-B0C5-6E6138698846}"/>
    <cellStyle name="Normal 4 4 3 3 2 3 2 3" xfId="7007" xr:uid="{4064EDE5-E35F-4216-AA70-D8EA2AF72AAF}"/>
    <cellStyle name="Normal 4 4 3 3 2 3 3" xfId="3335" xr:uid="{86C3F997-C7BB-4AD5-8D09-5398D0820ED7}"/>
    <cellStyle name="Normal 4 4 3 3 2 3 4" xfId="5783" xr:uid="{B78973E5-814C-4E4D-A983-90E25DC28BD1}"/>
    <cellStyle name="Normal 4 4 3 3 2 4" xfId="1499" xr:uid="{451F9356-A681-4629-ABA9-33F950FAD8A1}"/>
    <cellStyle name="Normal 4 4 3 3 2 4 2" xfId="3947" xr:uid="{B9A27333-169B-4A43-9804-554DD8AAB51E}"/>
    <cellStyle name="Normal 4 4 3 3 2 4 3" xfId="6395" xr:uid="{AD941BF3-8DFB-47E8-A97D-63DA0A39014F}"/>
    <cellStyle name="Normal 4 4 3 3 2 5" xfId="2723" xr:uid="{9533D347-E6A5-4855-86F7-8D5995B2EF7F}"/>
    <cellStyle name="Normal 4 4 3 3 2 6" xfId="5171" xr:uid="{77D35B05-653F-4E24-8E7A-15636782434F}"/>
    <cellStyle name="Normal 4 4 3 3 3" xfId="427" xr:uid="{88E67CAD-C2E7-427C-B8AC-2FB0B250E628}"/>
    <cellStyle name="Normal 4 4 3 3 3 2" xfId="1040" xr:uid="{3F8FE844-B4A5-4E77-877B-30136C4948A4}"/>
    <cellStyle name="Normal 4 4 3 3 3 2 2" xfId="2264" xr:uid="{3D77EBFC-A8D4-44E5-97E6-A42F1C183D60}"/>
    <cellStyle name="Normal 4 4 3 3 3 2 2 2" xfId="4712" xr:uid="{84386940-C4BB-4CF5-89F0-3CB443650696}"/>
    <cellStyle name="Normal 4 4 3 3 3 2 2 3" xfId="7160" xr:uid="{7579B38B-26FC-40B8-AE0D-2E4FE97D388E}"/>
    <cellStyle name="Normal 4 4 3 3 3 2 3" xfId="3488" xr:uid="{417068D9-5BF5-4A48-A9DA-EFC3070B57F5}"/>
    <cellStyle name="Normal 4 4 3 3 3 2 4" xfId="5936" xr:uid="{269724CB-ED96-4D87-8505-8453B2D8272B}"/>
    <cellStyle name="Normal 4 4 3 3 3 3" xfId="1652" xr:uid="{9EA5FB8E-A9D8-45FE-B1CC-E78EE17A5638}"/>
    <cellStyle name="Normal 4 4 3 3 3 3 2" xfId="4100" xr:uid="{60AE7D5E-88BC-43D9-B446-F40948FB17A0}"/>
    <cellStyle name="Normal 4 4 3 3 3 3 3" xfId="6548" xr:uid="{48CC38A5-0C73-4FD0-9DF3-BFE45425FA50}"/>
    <cellStyle name="Normal 4 4 3 3 3 4" xfId="2876" xr:uid="{19EE5C5C-833F-4F89-8282-C7CABB02572E}"/>
    <cellStyle name="Normal 4 4 3 3 3 5" xfId="5324" xr:uid="{B42CDC3E-3232-4E13-BDDD-B29714788352}"/>
    <cellStyle name="Normal 4 4 3 3 4" xfId="734" xr:uid="{58ACBE76-59BB-4BF2-A51D-650EFF8EF793}"/>
    <cellStyle name="Normal 4 4 3 3 4 2" xfId="1958" xr:uid="{8076712D-AA72-42A4-B1C5-BEC322412490}"/>
    <cellStyle name="Normal 4 4 3 3 4 2 2" xfId="4406" xr:uid="{782A28F3-84F0-415D-AD47-E343F637D91C}"/>
    <cellStyle name="Normal 4 4 3 3 4 2 3" xfId="6854" xr:uid="{A31D4AE6-0FC9-4ECC-BDC9-6982AA0826C6}"/>
    <cellStyle name="Normal 4 4 3 3 4 3" xfId="3182" xr:uid="{8F0871B3-3C4C-4940-B674-A87DCC076395}"/>
    <cellStyle name="Normal 4 4 3 3 4 4" xfId="5630" xr:uid="{5145186E-B5CD-4E5D-AEF4-9FF0EDA1700C}"/>
    <cellStyle name="Normal 4 4 3 3 5" xfId="1346" xr:uid="{7361D26A-14AD-48C8-9C8C-E6FF6DB795CE}"/>
    <cellStyle name="Normal 4 4 3 3 5 2" xfId="3794" xr:uid="{922651DE-BDA0-48FF-ABDF-EF181DCCEADC}"/>
    <cellStyle name="Normal 4 4 3 3 5 3" xfId="6242" xr:uid="{1778CCC6-7B29-4883-95D5-DBD6DEB51928}"/>
    <cellStyle name="Normal 4 4 3 3 6" xfId="2570" xr:uid="{7674E74E-9A9F-4C24-8B84-1596E04B94DA}"/>
    <cellStyle name="Normal 4 4 3 3 7" xfId="5018" xr:uid="{14E401AE-A4B7-4B56-9A32-622C1CF08F72}"/>
    <cellStyle name="Normal 4 4 3 4" xfId="192" xr:uid="{1BD336CA-2FD4-490A-94D1-B0A870937AF1}"/>
    <cellStyle name="Normal 4 4 3 4 2" xfId="499" xr:uid="{F185BE84-60B2-4639-81A8-724CFD1860E4}"/>
    <cellStyle name="Normal 4 4 3 4 2 2" xfId="1112" xr:uid="{28759113-C64D-4660-AEB4-D52805F91C2D}"/>
    <cellStyle name="Normal 4 4 3 4 2 2 2" xfId="2336" xr:uid="{7F71E38E-3112-48F0-BE1F-1E1005AB254F}"/>
    <cellStyle name="Normal 4 4 3 4 2 2 2 2" xfId="4784" xr:uid="{B956AAB8-FEFC-48EE-9BA7-E620D0A63B52}"/>
    <cellStyle name="Normal 4 4 3 4 2 2 2 3" xfId="7232" xr:uid="{5B15FBC3-87AE-4A45-A1B5-6BBF467EB068}"/>
    <cellStyle name="Normal 4 4 3 4 2 2 3" xfId="3560" xr:uid="{BD84BBCF-20C0-40E1-9F0A-1A6DE48F6129}"/>
    <cellStyle name="Normal 4 4 3 4 2 2 4" xfId="6008" xr:uid="{C96D093D-CDC1-4A55-A30C-11DF5743CA49}"/>
    <cellStyle name="Normal 4 4 3 4 2 3" xfId="1724" xr:uid="{255F6155-9623-48CE-9BDC-1CE4AE8FEC2A}"/>
    <cellStyle name="Normal 4 4 3 4 2 3 2" xfId="4172" xr:uid="{3522F443-25B4-45F8-B3AD-B28E045154F6}"/>
    <cellStyle name="Normal 4 4 3 4 2 3 3" xfId="6620" xr:uid="{0AE9D20D-91F8-47EF-88AD-412A68C13E3F}"/>
    <cellStyle name="Normal 4 4 3 4 2 4" xfId="2948" xr:uid="{94EA2BB6-AFA5-4A62-AA3C-E851747F3BB7}"/>
    <cellStyle name="Normal 4 4 3 4 2 5" xfId="5396" xr:uid="{F34ADF68-91C8-4B09-861D-51BA370DD0DA}"/>
    <cellStyle name="Normal 4 4 3 4 3" xfId="806" xr:uid="{009D6916-03E4-470F-9693-5DA889EE8550}"/>
    <cellStyle name="Normal 4 4 3 4 3 2" xfId="2030" xr:uid="{DE6C1BCE-D6C8-44DD-948F-EA224D7569D9}"/>
    <cellStyle name="Normal 4 4 3 4 3 2 2" xfId="4478" xr:uid="{D138D11C-E282-4459-B445-F44A1CC466D7}"/>
    <cellStyle name="Normal 4 4 3 4 3 2 3" xfId="6926" xr:uid="{4AE54E66-8417-4AE5-98A2-700770EBF47B}"/>
    <cellStyle name="Normal 4 4 3 4 3 3" xfId="3254" xr:uid="{1FF8011F-8D10-4653-8381-1B66B7C46928}"/>
    <cellStyle name="Normal 4 4 3 4 3 4" xfId="5702" xr:uid="{3A045CDC-184B-4D12-8483-AD7B0B2F728F}"/>
    <cellStyle name="Normal 4 4 3 4 4" xfId="1418" xr:uid="{C4A8D95F-218F-44EA-8A5B-B5B82D0FB1A2}"/>
    <cellStyle name="Normal 4 4 3 4 4 2" xfId="3866" xr:uid="{3A98458B-27C6-46B5-A69D-4EE459F58C4C}"/>
    <cellStyle name="Normal 4 4 3 4 4 3" xfId="6314" xr:uid="{CA103658-F5FB-468E-A37F-C5A064DB4A59}"/>
    <cellStyle name="Normal 4 4 3 4 5" xfId="2642" xr:uid="{9EBC554A-D756-4D93-8EE2-F7379682C4D8}"/>
    <cellStyle name="Normal 4 4 3 4 6" xfId="5090" xr:uid="{F6D217A1-9FE0-41B5-B29D-D8BB09604836}"/>
    <cellStyle name="Normal 4 4 3 5" xfId="346" xr:uid="{F6553186-9C62-469D-8B03-67AF3414E527}"/>
    <cellStyle name="Normal 4 4 3 5 2" xfId="959" xr:uid="{6BDA6D6C-F595-4F03-8F91-8E1B61FC1C88}"/>
    <cellStyle name="Normal 4 4 3 5 2 2" xfId="2183" xr:uid="{B0EA7D8A-E009-4C01-ABD1-F5BC038EF686}"/>
    <cellStyle name="Normal 4 4 3 5 2 2 2" xfId="4631" xr:uid="{EBB3D231-2618-421A-ACBF-26CD3FBFBB77}"/>
    <cellStyle name="Normal 4 4 3 5 2 2 3" xfId="7079" xr:uid="{E728813E-BFF2-4DCB-A6F5-FD142C900A1F}"/>
    <cellStyle name="Normal 4 4 3 5 2 3" xfId="3407" xr:uid="{98AD2EB3-FBFB-4F37-A740-7001994EC39B}"/>
    <cellStyle name="Normal 4 4 3 5 2 4" xfId="5855" xr:uid="{7CF6B470-C4F1-4F59-9417-C4BC9EB0B42D}"/>
    <cellStyle name="Normal 4 4 3 5 3" xfId="1571" xr:uid="{8A4D8469-934C-4A6A-9C8C-019FA934B34B}"/>
    <cellStyle name="Normal 4 4 3 5 3 2" xfId="4019" xr:uid="{6109E981-376F-4622-B05F-06C0B46C8DB4}"/>
    <cellStyle name="Normal 4 4 3 5 3 3" xfId="6467" xr:uid="{EE1A6D11-DD54-4DB6-B188-9F3491053F2C}"/>
    <cellStyle name="Normal 4 4 3 5 4" xfId="2795" xr:uid="{A6F15FC9-2BED-457F-A22F-632258095A87}"/>
    <cellStyle name="Normal 4 4 3 5 5" xfId="5243" xr:uid="{16797DFA-C4A8-4D55-8A76-577C68A3300D}"/>
    <cellStyle name="Normal 4 4 3 6" xfId="653" xr:uid="{8AD8A460-FC32-4F29-94AE-D77F543C2437}"/>
    <cellStyle name="Normal 4 4 3 6 2" xfId="1877" xr:uid="{8918F5EE-9648-4311-9F54-B9BC4E7F7A53}"/>
    <cellStyle name="Normal 4 4 3 6 2 2" xfId="4325" xr:uid="{9CF2F07D-C089-49B6-83C4-27A6B60AD6A1}"/>
    <cellStyle name="Normal 4 4 3 6 2 3" xfId="6773" xr:uid="{5C81B1BD-17CF-4372-BA47-7670BCDBD286}"/>
    <cellStyle name="Normal 4 4 3 6 3" xfId="3101" xr:uid="{3267F525-42D5-4B90-9554-44E56BBC1D7E}"/>
    <cellStyle name="Normal 4 4 3 6 4" xfId="5549" xr:uid="{AE580D68-C2B8-4EDF-BE4C-716E9B9BB9DC}"/>
    <cellStyle name="Normal 4 4 3 7" xfId="1265" xr:uid="{3F686005-654E-4C8B-BB89-819244C4FD27}"/>
    <cellStyle name="Normal 4 4 3 7 2" xfId="3713" xr:uid="{FFCDC3D6-16F4-4FF7-A851-708719DA43FB}"/>
    <cellStyle name="Normal 4 4 3 7 3" xfId="6161" xr:uid="{40A03EA1-B6E5-4913-BB14-AC69C145E97A}"/>
    <cellStyle name="Normal 4 4 3 8" xfId="2489" xr:uid="{38DC1227-942B-44F4-9F03-2559E17766C5}"/>
    <cellStyle name="Normal 4 4 3 9" xfId="4937" xr:uid="{F8CEF296-B166-4269-B4CE-C2AD1A7402C1}"/>
    <cellStyle name="Normal 4 4 4" xfId="54" xr:uid="{AD4D1587-9BB0-40A2-B51A-54916293C19E}"/>
    <cellStyle name="Normal 4 4 4 2" xfId="135" xr:uid="{62A9ECF7-7876-4D96-8AFE-508E63867D82}"/>
    <cellStyle name="Normal 4 4 4 2 2" xfId="288" xr:uid="{E3E1379A-7BB3-42B0-BCE8-529A9ED6401A}"/>
    <cellStyle name="Normal 4 4 4 2 2 2" xfId="595" xr:uid="{C49AE288-D44D-46C6-B192-31B0CFE030F2}"/>
    <cellStyle name="Normal 4 4 4 2 2 2 2" xfId="1208" xr:uid="{9C7ECA8A-3740-4AD1-BAFF-2E6F662BCDC4}"/>
    <cellStyle name="Normal 4 4 4 2 2 2 2 2" xfId="2432" xr:uid="{D4D1A604-09D8-4B67-8ED1-EBFA77696F6D}"/>
    <cellStyle name="Normal 4 4 4 2 2 2 2 2 2" xfId="4880" xr:uid="{453BD066-16EE-4CEA-857E-66B033491E4B}"/>
    <cellStyle name="Normal 4 4 4 2 2 2 2 2 3" xfId="7328" xr:uid="{B023F4B4-0378-4D92-B1BE-3BD2D4645659}"/>
    <cellStyle name="Normal 4 4 4 2 2 2 2 3" xfId="3656" xr:uid="{77AF1EDD-45FB-4946-9DE8-3A0733044FDC}"/>
    <cellStyle name="Normal 4 4 4 2 2 2 2 4" xfId="6104" xr:uid="{676DC815-130C-4D65-ADA5-050AE27C9D16}"/>
    <cellStyle name="Normal 4 4 4 2 2 2 3" xfId="1820" xr:uid="{FC4907E9-8F17-4ED8-BE05-81D2F0131709}"/>
    <cellStyle name="Normal 4 4 4 2 2 2 3 2" xfId="4268" xr:uid="{FE1DE861-B36A-4B26-9ADF-AF74041B0914}"/>
    <cellStyle name="Normal 4 4 4 2 2 2 3 3" xfId="6716" xr:uid="{9E51925F-7BA0-485F-8AA9-B7711C5AE56B}"/>
    <cellStyle name="Normal 4 4 4 2 2 2 4" xfId="3044" xr:uid="{8112DDA7-A3E8-4E74-837C-899F918370A2}"/>
    <cellStyle name="Normal 4 4 4 2 2 2 5" xfId="5492" xr:uid="{43355781-5851-49E7-ABF7-45D1EDA0A21F}"/>
    <cellStyle name="Normal 4 4 4 2 2 3" xfId="902" xr:uid="{D517A580-859A-41E0-8996-1D292CDFF727}"/>
    <cellStyle name="Normal 4 4 4 2 2 3 2" xfId="2126" xr:uid="{CE3C22CA-B4F5-4316-9EF3-D46C4D1840DC}"/>
    <cellStyle name="Normal 4 4 4 2 2 3 2 2" xfId="4574" xr:uid="{6B2ECB8F-D3F0-4F6D-A6BC-870B59DE8595}"/>
    <cellStyle name="Normal 4 4 4 2 2 3 2 3" xfId="7022" xr:uid="{999B10DC-4BDC-4EB2-A0CA-A0F80ADF987A}"/>
    <cellStyle name="Normal 4 4 4 2 2 3 3" xfId="3350" xr:uid="{95DE546D-A34F-4036-A4F8-E4D82182EEE8}"/>
    <cellStyle name="Normal 4 4 4 2 2 3 4" xfId="5798" xr:uid="{D599DD6F-4DE0-4333-B28F-2BCB8994C382}"/>
    <cellStyle name="Normal 4 4 4 2 2 4" xfId="1514" xr:uid="{E98E44A8-5E51-4F8B-92A9-FCD4CE4A3B6F}"/>
    <cellStyle name="Normal 4 4 4 2 2 4 2" xfId="3962" xr:uid="{08BB08EC-7021-48AE-ABFB-195AFB54FBC4}"/>
    <cellStyle name="Normal 4 4 4 2 2 4 3" xfId="6410" xr:uid="{26EC07E5-6023-4BF9-9B2E-0FB684857EED}"/>
    <cellStyle name="Normal 4 4 4 2 2 5" xfId="2738" xr:uid="{8E5594DD-E481-4FC0-A611-7939B94CAE57}"/>
    <cellStyle name="Normal 4 4 4 2 2 6" xfId="5186" xr:uid="{AF60FE44-650B-45ED-8FF7-7AA90448D79E}"/>
    <cellStyle name="Normal 4 4 4 2 3" xfId="442" xr:uid="{59FD8979-D2C7-42EC-822F-E9F5C7C74E4D}"/>
    <cellStyle name="Normal 4 4 4 2 3 2" xfId="1055" xr:uid="{AE1BAAD1-45EF-4851-AB03-42527F1689F0}"/>
    <cellStyle name="Normal 4 4 4 2 3 2 2" xfId="2279" xr:uid="{D8270F53-9924-45F6-97E9-C86CAB95BEF5}"/>
    <cellStyle name="Normal 4 4 4 2 3 2 2 2" xfId="4727" xr:uid="{0F96C543-F29B-4A70-B0AA-C78D69D0E45D}"/>
    <cellStyle name="Normal 4 4 4 2 3 2 2 3" xfId="7175" xr:uid="{5E687EC0-DEB7-4AA4-8B76-474C0798F1FD}"/>
    <cellStyle name="Normal 4 4 4 2 3 2 3" xfId="3503" xr:uid="{8763561D-1E67-4E24-BA3A-970A6EAD82E3}"/>
    <cellStyle name="Normal 4 4 4 2 3 2 4" xfId="5951" xr:uid="{D9937305-040E-4925-98A7-6F018E3A2A39}"/>
    <cellStyle name="Normal 4 4 4 2 3 3" xfId="1667" xr:uid="{1EF31376-0379-4021-8142-66688798150E}"/>
    <cellStyle name="Normal 4 4 4 2 3 3 2" xfId="4115" xr:uid="{E4337D3B-33BD-4BFD-A367-1D24DC441C73}"/>
    <cellStyle name="Normal 4 4 4 2 3 3 3" xfId="6563" xr:uid="{D504E1BF-A07B-4096-B003-7751FA6B9EF8}"/>
    <cellStyle name="Normal 4 4 4 2 3 4" xfId="2891" xr:uid="{7BCC617A-E7C6-46C6-A9A1-2045A128027B}"/>
    <cellStyle name="Normal 4 4 4 2 3 5" xfId="5339" xr:uid="{0C592F52-2551-4A9F-A0B7-C5054E52F587}"/>
    <cellStyle name="Normal 4 4 4 2 4" xfId="749" xr:uid="{F71839E9-D81E-4D7B-962C-EB776B68FDEF}"/>
    <cellStyle name="Normal 4 4 4 2 4 2" xfId="1973" xr:uid="{6945BE32-1E49-4AD0-A584-429BFB92F751}"/>
    <cellStyle name="Normal 4 4 4 2 4 2 2" xfId="4421" xr:uid="{C8365731-FB6B-46D3-8747-D45246D2D7EA}"/>
    <cellStyle name="Normal 4 4 4 2 4 2 3" xfId="6869" xr:uid="{B05B3627-D4AF-4953-BDF7-7EC7CFE291A6}"/>
    <cellStyle name="Normal 4 4 4 2 4 3" xfId="3197" xr:uid="{11475545-6C01-45EF-86D0-8D52A503DCAE}"/>
    <cellStyle name="Normal 4 4 4 2 4 4" xfId="5645" xr:uid="{EF4A0D87-0699-4CF2-AD75-19D5423D67F7}"/>
    <cellStyle name="Normal 4 4 4 2 5" xfId="1361" xr:uid="{2DA971DF-2105-4797-9595-2360CEF82915}"/>
    <cellStyle name="Normal 4 4 4 2 5 2" xfId="3809" xr:uid="{A146C89F-38A9-4494-93F2-5947225BA072}"/>
    <cellStyle name="Normal 4 4 4 2 5 3" xfId="6257" xr:uid="{F7F929EF-4CB3-4505-885B-89096252749A}"/>
    <cellStyle name="Normal 4 4 4 2 6" xfId="2585" xr:uid="{B8D93BA1-11D4-4E28-ABEF-4ED49FA9EADE}"/>
    <cellStyle name="Normal 4 4 4 2 7" xfId="5033" xr:uid="{882DFD72-E5A7-4358-A8DD-73A8BB7E225A}"/>
    <cellStyle name="Normal 4 4 4 3" xfId="207" xr:uid="{3D624053-230B-4B76-81D8-ECB53369F016}"/>
    <cellStyle name="Normal 4 4 4 3 2" xfId="514" xr:uid="{88B1B280-476E-4A29-8155-7E1F38742358}"/>
    <cellStyle name="Normal 4 4 4 3 2 2" xfId="1127" xr:uid="{2A97C5A3-2CBA-4C41-B983-B164F538A382}"/>
    <cellStyle name="Normal 4 4 4 3 2 2 2" xfId="2351" xr:uid="{EA9AD29A-AD34-4385-8FCC-EE8F708FF555}"/>
    <cellStyle name="Normal 4 4 4 3 2 2 2 2" xfId="4799" xr:uid="{9BF6D44F-2558-45F5-BB81-8752B9B88996}"/>
    <cellStyle name="Normal 4 4 4 3 2 2 2 3" xfId="7247" xr:uid="{D6366DF7-6CF4-40CF-892E-AEF951CA6A3A}"/>
    <cellStyle name="Normal 4 4 4 3 2 2 3" xfId="3575" xr:uid="{0CC0C6C1-918F-4677-8AA0-E467CE0AA14E}"/>
    <cellStyle name="Normal 4 4 4 3 2 2 4" xfId="6023" xr:uid="{5E3FBFB7-37AB-4ABD-A113-F4B362D7CD55}"/>
    <cellStyle name="Normal 4 4 4 3 2 3" xfId="1739" xr:uid="{5185D1CE-938B-4AFE-9C5F-EA67F169FF95}"/>
    <cellStyle name="Normal 4 4 4 3 2 3 2" xfId="4187" xr:uid="{DF0D68A0-E0B0-4A21-89F3-9C10EC7661DE}"/>
    <cellStyle name="Normal 4 4 4 3 2 3 3" xfId="6635" xr:uid="{C7B3F5BD-B91A-4E04-812D-D1E34B742B14}"/>
    <cellStyle name="Normal 4 4 4 3 2 4" xfId="2963" xr:uid="{AD2E7B01-EE75-47D4-A4DB-0659178C8103}"/>
    <cellStyle name="Normal 4 4 4 3 2 5" xfId="5411" xr:uid="{DAA9DF49-F527-4C3D-A895-4C0F7DF5938D}"/>
    <cellStyle name="Normal 4 4 4 3 3" xfId="821" xr:uid="{3BC14787-8804-40CB-808D-7CEC90D583F1}"/>
    <cellStyle name="Normal 4 4 4 3 3 2" xfId="2045" xr:uid="{871A61D4-16F1-4EEB-BA3E-7941BFB27ADA}"/>
    <cellStyle name="Normal 4 4 4 3 3 2 2" xfId="4493" xr:uid="{B2AA93AD-DBEA-4FB8-8D76-42B1FD9CE023}"/>
    <cellStyle name="Normal 4 4 4 3 3 2 3" xfId="6941" xr:uid="{1EE51F2D-C44A-49AE-820A-D86E1FCAC2A0}"/>
    <cellStyle name="Normal 4 4 4 3 3 3" xfId="3269" xr:uid="{92E817D4-F647-4B64-B770-563652098211}"/>
    <cellStyle name="Normal 4 4 4 3 3 4" xfId="5717" xr:uid="{DCCC66B8-6A54-483D-B5F0-BC0DFC176B44}"/>
    <cellStyle name="Normal 4 4 4 3 4" xfId="1433" xr:uid="{D0C588C2-B3D2-4AF9-8563-8A79B20255E7}"/>
    <cellStyle name="Normal 4 4 4 3 4 2" xfId="3881" xr:uid="{740D3729-D750-46C3-B82E-1E672E18938E}"/>
    <cellStyle name="Normal 4 4 4 3 4 3" xfId="6329" xr:uid="{6A2D1EA4-DBC4-43A3-BCA9-7EBF18CC19DB}"/>
    <cellStyle name="Normal 4 4 4 3 5" xfId="2657" xr:uid="{48141034-7D7E-4124-A702-BAA9FFB3DE08}"/>
    <cellStyle name="Normal 4 4 4 3 6" xfId="5105" xr:uid="{90A8C439-0A4A-461D-8005-6F991D2CB510}"/>
    <cellStyle name="Normal 4 4 4 4" xfId="361" xr:uid="{12BC253F-7EFD-480B-8AAE-47F7AC3CE747}"/>
    <cellStyle name="Normal 4 4 4 4 2" xfId="974" xr:uid="{B7ED2021-C937-4695-A81B-5F595591F7AD}"/>
    <cellStyle name="Normal 4 4 4 4 2 2" xfId="2198" xr:uid="{C334F2CE-6586-40B7-9866-4115EA8B4739}"/>
    <cellStyle name="Normal 4 4 4 4 2 2 2" xfId="4646" xr:uid="{DF43213F-6200-4EA0-94FC-5D57855442F5}"/>
    <cellStyle name="Normal 4 4 4 4 2 2 3" xfId="7094" xr:uid="{013337AC-5CEC-48E3-BC6F-1C9989B3AE79}"/>
    <cellStyle name="Normal 4 4 4 4 2 3" xfId="3422" xr:uid="{2A65A20A-BDE6-45E0-85CE-2A7E7AE40A9B}"/>
    <cellStyle name="Normal 4 4 4 4 2 4" xfId="5870" xr:uid="{3A702873-8A2B-4C53-95EE-B41D2E959EEB}"/>
    <cellStyle name="Normal 4 4 4 4 3" xfId="1586" xr:uid="{F3161429-25F3-4B0B-A0EE-F88AFB721C39}"/>
    <cellStyle name="Normal 4 4 4 4 3 2" xfId="4034" xr:uid="{1C1006E9-F6A3-4729-B08C-4D9A89008EB8}"/>
    <cellStyle name="Normal 4 4 4 4 3 3" xfId="6482" xr:uid="{3D4026F9-1DB1-42F4-8261-374A3ABFCA72}"/>
    <cellStyle name="Normal 4 4 4 4 4" xfId="2810" xr:uid="{9FFA655A-DFB8-4809-A956-114F3B0CCF87}"/>
    <cellStyle name="Normal 4 4 4 4 5" xfId="5258" xr:uid="{2CC524E2-C682-41A6-B7B1-FAC84BAAEEBB}"/>
    <cellStyle name="Normal 4 4 4 5" xfId="668" xr:uid="{E5D6A4F0-EAB8-4A5F-8737-FB879FF82A8D}"/>
    <cellStyle name="Normal 4 4 4 5 2" xfId="1892" xr:uid="{855C6E4D-4775-41EF-A66C-261D69D23EB7}"/>
    <cellStyle name="Normal 4 4 4 5 2 2" xfId="4340" xr:uid="{5E8131DD-A73F-4B11-B3AF-3636ACC3D57E}"/>
    <cellStyle name="Normal 4 4 4 5 2 3" xfId="6788" xr:uid="{31884EFF-4DA4-430C-8027-BF8279C494BB}"/>
    <cellStyle name="Normal 4 4 4 5 3" xfId="3116" xr:uid="{1688CD73-A0E8-42A1-B463-4F292A0CD2FC}"/>
    <cellStyle name="Normal 4 4 4 5 4" xfId="5564" xr:uid="{44496ED3-48A3-4930-B058-F5401E1AA127}"/>
    <cellStyle name="Normal 4 4 4 6" xfId="1280" xr:uid="{CB729EE0-373F-4286-89DA-E3863E885AEA}"/>
    <cellStyle name="Normal 4 4 4 6 2" xfId="3728" xr:uid="{857BC520-E5A0-4700-8557-BF18613291CC}"/>
    <cellStyle name="Normal 4 4 4 6 3" xfId="6176" xr:uid="{EF8FA7C6-C4DF-4429-BB19-F3AF59ADFC6F}"/>
    <cellStyle name="Normal 4 4 4 7" xfId="2504" xr:uid="{7BA092CD-3E65-481A-AD61-C84D8D234E60}"/>
    <cellStyle name="Normal 4 4 4 8" xfId="4952" xr:uid="{93F616FB-0036-4526-B875-3CAC9BE01F05}"/>
    <cellStyle name="Normal 4 4 5" xfId="90" xr:uid="{3D6823E7-F5B6-404F-9335-324FD2CB9D06}"/>
    <cellStyle name="Normal 4 4 5 2" xfId="243" xr:uid="{A47E1B18-E0F4-4971-B0A9-D1312C6451AB}"/>
    <cellStyle name="Normal 4 4 5 2 2" xfId="550" xr:uid="{411CD372-9FA3-4679-B522-113F12B520FA}"/>
    <cellStyle name="Normal 4 4 5 2 2 2" xfId="1163" xr:uid="{A6AF9F65-0209-466D-ADAE-35A1A47BC702}"/>
    <cellStyle name="Normal 4 4 5 2 2 2 2" xfId="2387" xr:uid="{DD0E8922-DF85-4B9D-A9DF-031EF67436A6}"/>
    <cellStyle name="Normal 4 4 5 2 2 2 2 2" xfId="4835" xr:uid="{AE448F52-76C7-493A-98A2-096038FA1823}"/>
    <cellStyle name="Normal 4 4 5 2 2 2 2 3" xfId="7283" xr:uid="{892A12F2-3971-45E7-95E8-B0A6CDC95326}"/>
    <cellStyle name="Normal 4 4 5 2 2 2 3" xfId="3611" xr:uid="{10970BB0-E32F-47DA-8448-127EDB432BCD}"/>
    <cellStyle name="Normal 4 4 5 2 2 2 4" xfId="6059" xr:uid="{6831BD09-06D4-4F63-8D07-E63298DEE5BE}"/>
    <cellStyle name="Normal 4 4 5 2 2 3" xfId="1775" xr:uid="{D227F083-986F-4B0D-AA99-57A175EEB7A3}"/>
    <cellStyle name="Normal 4 4 5 2 2 3 2" xfId="4223" xr:uid="{1B999DC1-A180-454A-AEA0-C2823ADFCD01}"/>
    <cellStyle name="Normal 4 4 5 2 2 3 3" xfId="6671" xr:uid="{AD19B7B3-5461-46BC-8802-49F3F654F7A7}"/>
    <cellStyle name="Normal 4 4 5 2 2 4" xfId="2999" xr:uid="{2072C97B-F126-4AD2-BDEB-9F86F5026A6C}"/>
    <cellStyle name="Normal 4 4 5 2 2 5" xfId="5447" xr:uid="{1671594C-2ECA-4A33-83A2-E74D9A7EB9D5}"/>
    <cellStyle name="Normal 4 4 5 2 3" xfId="857" xr:uid="{AE7DB70B-4BCC-4F12-888B-58B0DFBEAD99}"/>
    <cellStyle name="Normal 4 4 5 2 3 2" xfId="2081" xr:uid="{9FDBEAE8-5F62-4405-A460-F3B2E3575420}"/>
    <cellStyle name="Normal 4 4 5 2 3 2 2" xfId="4529" xr:uid="{95B999E0-F234-4BB4-B069-35BC51716FCD}"/>
    <cellStyle name="Normal 4 4 5 2 3 2 3" xfId="6977" xr:uid="{73C1380A-E060-42B2-8386-BED6CF13E7B5}"/>
    <cellStyle name="Normal 4 4 5 2 3 3" xfId="3305" xr:uid="{6E60E2AE-A55C-4D16-8046-4AADD75ED35C}"/>
    <cellStyle name="Normal 4 4 5 2 3 4" xfId="5753" xr:uid="{E661D6AE-423B-4163-AE0A-C0A997D9E794}"/>
    <cellStyle name="Normal 4 4 5 2 4" xfId="1469" xr:uid="{AA4C3484-0C39-4A5F-A5F3-FE67680F4888}"/>
    <cellStyle name="Normal 4 4 5 2 4 2" xfId="3917" xr:uid="{BF2B7AF6-503A-4304-A9AA-385BACE44B5D}"/>
    <cellStyle name="Normal 4 4 5 2 4 3" xfId="6365" xr:uid="{2E7EB23D-C464-4252-A665-903C3681F2CB}"/>
    <cellStyle name="Normal 4 4 5 2 5" xfId="2693" xr:uid="{185A0D90-395F-4B8D-A033-4463EED58570}"/>
    <cellStyle name="Normal 4 4 5 2 6" xfId="5141" xr:uid="{9AF5733F-14CE-4D05-A89A-FCF7E1CDB582}"/>
    <cellStyle name="Normal 4 4 5 3" xfId="397" xr:uid="{AA89F887-992D-462A-A545-BC2BC087941E}"/>
    <cellStyle name="Normal 4 4 5 3 2" xfId="1010" xr:uid="{9B40BAC2-5D53-4F37-BB0A-281E3751B09E}"/>
    <cellStyle name="Normal 4 4 5 3 2 2" xfId="2234" xr:uid="{0E1230EC-C469-40B3-89BE-CC3D4623F130}"/>
    <cellStyle name="Normal 4 4 5 3 2 2 2" xfId="4682" xr:uid="{97003604-137B-4519-AF0F-54BF69E25F99}"/>
    <cellStyle name="Normal 4 4 5 3 2 2 3" xfId="7130" xr:uid="{4B130913-2197-4C52-9858-F65C0392BC9F}"/>
    <cellStyle name="Normal 4 4 5 3 2 3" xfId="3458" xr:uid="{9A2536D7-43E2-4444-BFD3-2546ED81FC16}"/>
    <cellStyle name="Normal 4 4 5 3 2 4" xfId="5906" xr:uid="{0515FEAB-F820-4FB1-AE9D-42950B1038F7}"/>
    <cellStyle name="Normal 4 4 5 3 3" xfId="1622" xr:uid="{D021C39A-617C-4AF7-B86E-DFCDB32F518F}"/>
    <cellStyle name="Normal 4 4 5 3 3 2" xfId="4070" xr:uid="{79A0495E-6287-4057-ABFC-BFABE9FBCE81}"/>
    <cellStyle name="Normal 4 4 5 3 3 3" xfId="6518" xr:uid="{6F97A095-23BA-4539-96BB-9DE1B53AEB15}"/>
    <cellStyle name="Normal 4 4 5 3 4" xfId="2846" xr:uid="{58A39545-FB87-4E51-84F9-58D55E53CBC5}"/>
    <cellStyle name="Normal 4 4 5 3 5" xfId="5294" xr:uid="{78044A46-1BE3-4421-9A89-8478EEA76A3D}"/>
    <cellStyle name="Normal 4 4 5 4" xfId="704" xr:uid="{85F1B7D3-1F5F-437A-8652-A9EF2CB135EE}"/>
    <cellStyle name="Normal 4 4 5 4 2" xfId="1928" xr:uid="{04321E7A-AB72-41C9-8FAB-ACB767C3E2CD}"/>
    <cellStyle name="Normal 4 4 5 4 2 2" xfId="4376" xr:uid="{833D5B9B-4ECF-4B2F-BE7E-72DCD664DBDA}"/>
    <cellStyle name="Normal 4 4 5 4 2 3" xfId="6824" xr:uid="{309569E2-AEDD-4609-BC58-F404E8AA5C26}"/>
    <cellStyle name="Normal 4 4 5 4 3" xfId="3152" xr:uid="{DBEAD955-2607-4C91-B640-FC26EBD14106}"/>
    <cellStyle name="Normal 4 4 5 4 4" xfId="5600" xr:uid="{14E08837-E80E-41BD-B29F-F680CAD00C1C}"/>
    <cellStyle name="Normal 4 4 5 5" xfId="1316" xr:uid="{402363D8-EBA8-4670-B36A-9CC740156D0B}"/>
    <cellStyle name="Normal 4 4 5 5 2" xfId="3764" xr:uid="{7D3E9382-0D6A-458D-BE14-C6618AE8D886}"/>
    <cellStyle name="Normal 4 4 5 5 3" xfId="6212" xr:uid="{D2FB46B1-ECA0-4814-B767-32E55724027C}"/>
    <cellStyle name="Normal 4 4 5 6" xfId="2540" xr:uid="{6379C8AD-31E4-4DA5-B84B-4BE1B4D24049}"/>
    <cellStyle name="Normal 4 4 5 7" xfId="4988" xr:uid="{BAB247B1-0CD3-49CE-BBA0-253510F27C66}"/>
    <cellStyle name="Normal 4 4 6" xfId="102" xr:uid="{76897580-58A9-4B86-A401-6893EAFC1CA8}"/>
    <cellStyle name="Normal 4 4 6 2" xfId="255" xr:uid="{809B2F19-ABF8-44DC-9E86-852A6CBEAFFE}"/>
    <cellStyle name="Normal 4 4 6 2 2" xfId="562" xr:uid="{559B85D4-DFF3-46FA-B063-AD7AB8BEDFF1}"/>
    <cellStyle name="Normal 4 4 6 2 2 2" xfId="1175" xr:uid="{19226B00-D91F-46FA-A77C-D7FA4520CCA5}"/>
    <cellStyle name="Normal 4 4 6 2 2 2 2" xfId="2399" xr:uid="{0EC82B5E-E1CC-4EED-9917-857E2085D22E}"/>
    <cellStyle name="Normal 4 4 6 2 2 2 2 2" xfId="4847" xr:uid="{E3CD5152-50EE-4E3E-AD70-30463652D4CC}"/>
    <cellStyle name="Normal 4 4 6 2 2 2 2 3" xfId="7295" xr:uid="{461CB53B-428E-4644-B59D-4BC9A9B58BC5}"/>
    <cellStyle name="Normal 4 4 6 2 2 2 3" xfId="3623" xr:uid="{528F7D6B-B9DE-4312-8962-E3779EA2876C}"/>
    <cellStyle name="Normal 4 4 6 2 2 2 4" xfId="6071" xr:uid="{F059C6BB-4FD1-4512-8F79-2D2F5A0FF7FD}"/>
    <cellStyle name="Normal 4 4 6 2 2 3" xfId="1787" xr:uid="{2C1D58E2-F360-4E3D-8D12-63243C9CF8F2}"/>
    <cellStyle name="Normal 4 4 6 2 2 3 2" xfId="4235" xr:uid="{925BE5D2-5629-4511-9370-52EC1497413C}"/>
    <cellStyle name="Normal 4 4 6 2 2 3 3" xfId="6683" xr:uid="{6A5E94F7-0080-4F23-8A21-1873AC9DF543}"/>
    <cellStyle name="Normal 4 4 6 2 2 4" xfId="3011" xr:uid="{0C7FC9BB-3AED-4CE1-A2DB-84265757DB5E}"/>
    <cellStyle name="Normal 4 4 6 2 2 5" xfId="5459" xr:uid="{52A7B4F4-D8C8-4FF3-AF84-B019169816BF}"/>
    <cellStyle name="Normal 4 4 6 2 3" xfId="869" xr:uid="{FCC4089D-B85D-4F96-A794-C53D98437D0B}"/>
    <cellStyle name="Normal 4 4 6 2 3 2" xfId="2093" xr:uid="{4C6B0D63-5EB6-4E24-A4F1-C21A813BE365}"/>
    <cellStyle name="Normal 4 4 6 2 3 2 2" xfId="4541" xr:uid="{E9D1FB41-0A62-4C6C-B5B6-58BA340768D7}"/>
    <cellStyle name="Normal 4 4 6 2 3 2 3" xfId="6989" xr:uid="{D9BC141C-1A70-4DBB-8C7B-84629927FF05}"/>
    <cellStyle name="Normal 4 4 6 2 3 3" xfId="3317" xr:uid="{0296B923-2C0B-4255-81C4-AEB2BA82C2DB}"/>
    <cellStyle name="Normal 4 4 6 2 3 4" xfId="5765" xr:uid="{7ACE8D40-139E-4C5D-8EAB-466E88527477}"/>
    <cellStyle name="Normal 4 4 6 2 4" xfId="1481" xr:uid="{593B8D69-C4BA-4C16-A284-5493D26686B1}"/>
    <cellStyle name="Normal 4 4 6 2 4 2" xfId="3929" xr:uid="{735386D3-574E-47AE-926B-5B159F82013A}"/>
    <cellStyle name="Normal 4 4 6 2 4 3" xfId="6377" xr:uid="{4964D410-B717-4240-B7CC-631B8009D4BE}"/>
    <cellStyle name="Normal 4 4 6 2 5" xfId="2705" xr:uid="{F7FF360D-C0B4-416D-8B2A-A728ED71623E}"/>
    <cellStyle name="Normal 4 4 6 2 6" xfId="5153" xr:uid="{17BAFC37-8857-48D9-8143-04DCA3E5E1F8}"/>
    <cellStyle name="Normal 4 4 6 3" xfId="409" xr:uid="{2FC9C6DE-98F4-4640-8F34-AB189ECEB825}"/>
    <cellStyle name="Normal 4 4 6 3 2" xfId="1022" xr:uid="{C67E9307-0B62-405F-9A00-652083FC529B}"/>
    <cellStyle name="Normal 4 4 6 3 2 2" xfId="2246" xr:uid="{BE6DE097-F9B4-4BB0-810F-3DDA09317A31}"/>
    <cellStyle name="Normal 4 4 6 3 2 2 2" xfId="4694" xr:uid="{AF2E1D0F-125E-4991-A729-E6FB63D94E4B}"/>
    <cellStyle name="Normal 4 4 6 3 2 2 3" xfId="7142" xr:uid="{43A09E05-7ED8-45E8-8049-FF9CC2014A15}"/>
    <cellStyle name="Normal 4 4 6 3 2 3" xfId="3470" xr:uid="{38C1E989-31F6-4997-A41C-453CBB93D684}"/>
    <cellStyle name="Normal 4 4 6 3 2 4" xfId="5918" xr:uid="{F1C27FBB-E408-46B3-89B0-D423815FE8B8}"/>
    <cellStyle name="Normal 4 4 6 3 3" xfId="1634" xr:uid="{C773D6FC-ED1B-4CD3-8A67-8D9C28DC0E69}"/>
    <cellStyle name="Normal 4 4 6 3 3 2" xfId="4082" xr:uid="{A7662856-87C1-404A-A640-8A1E8C94B4BE}"/>
    <cellStyle name="Normal 4 4 6 3 3 3" xfId="6530" xr:uid="{5028ED81-3F4C-4326-AEEB-4690F5CECD0D}"/>
    <cellStyle name="Normal 4 4 6 3 4" xfId="2858" xr:uid="{6DC4E2E9-BCD6-4158-882D-8F1620EB409A}"/>
    <cellStyle name="Normal 4 4 6 3 5" xfId="5306" xr:uid="{246D817B-639B-43AC-A32C-0CBB214BD49C}"/>
    <cellStyle name="Normal 4 4 6 4" xfId="716" xr:uid="{F66C274F-539B-4450-A472-A0E9265E53FF}"/>
    <cellStyle name="Normal 4 4 6 4 2" xfId="1940" xr:uid="{1674CC70-3D7C-4DF9-A234-FD736FF79A45}"/>
    <cellStyle name="Normal 4 4 6 4 2 2" xfId="4388" xr:uid="{72D6BD63-4A13-49B6-825E-B337E5ACB9B7}"/>
    <cellStyle name="Normal 4 4 6 4 2 3" xfId="6836" xr:uid="{EDA843D8-A989-4219-8199-02C6595B5A64}"/>
    <cellStyle name="Normal 4 4 6 4 3" xfId="3164" xr:uid="{11C84D8E-7E2B-45EF-9C57-022EF99096C2}"/>
    <cellStyle name="Normal 4 4 6 4 4" xfId="5612" xr:uid="{0727F218-191A-456C-8849-77B5B21EDA10}"/>
    <cellStyle name="Normal 4 4 6 5" xfId="1328" xr:uid="{F2D07635-B173-42D3-A0BA-873637BD9182}"/>
    <cellStyle name="Normal 4 4 6 5 2" xfId="3776" xr:uid="{BC9A0776-3FD9-4B43-8F87-1709BEEE8705}"/>
    <cellStyle name="Normal 4 4 6 5 3" xfId="6224" xr:uid="{0746B1BE-2D6F-43BB-A6FC-FBF26EF43506}"/>
    <cellStyle name="Normal 4 4 6 6" xfId="2552" xr:uid="{F32FC976-A9C1-43C9-AAB8-356231BA33BE}"/>
    <cellStyle name="Normal 4 4 6 7" xfId="5000" xr:uid="{DA4836E4-0009-4B87-9B4D-0BCD73BD82D1}"/>
    <cellStyle name="Normal 4 4 7" xfId="174" xr:uid="{36B4BD4B-23BE-4112-9F96-AA0CB06685CE}"/>
    <cellStyle name="Normal 4 4 7 2" xfId="481" xr:uid="{B0288E3A-4182-4FE8-88F0-11A03A044B01}"/>
    <cellStyle name="Normal 4 4 7 2 2" xfId="1094" xr:uid="{C28ABFB5-19FE-4189-8FB8-BB78E78F128B}"/>
    <cellStyle name="Normal 4 4 7 2 2 2" xfId="2318" xr:uid="{842B71F5-04A4-4EC3-89F3-232CFDBDF15F}"/>
    <cellStyle name="Normal 4 4 7 2 2 2 2" xfId="4766" xr:uid="{0A1CC454-9F83-4420-B0D7-9A51D9427C6A}"/>
    <cellStyle name="Normal 4 4 7 2 2 2 3" xfId="7214" xr:uid="{0EA2A796-662B-486D-97F9-255AB52B61D8}"/>
    <cellStyle name="Normal 4 4 7 2 2 3" xfId="3542" xr:uid="{70A24CFC-B399-4D00-A8F0-3BE5E107D85A}"/>
    <cellStyle name="Normal 4 4 7 2 2 4" xfId="5990" xr:uid="{2592B1B4-FF88-43A9-B2DA-FE24ED67B547}"/>
    <cellStyle name="Normal 4 4 7 2 3" xfId="1706" xr:uid="{1AD57C5C-2B29-4C5A-95A7-CE1F4DCCBC91}"/>
    <cellStyle name="Normal 4 4 7 2 3 2" xfId="4154" xr:uid="{EA4FB5C4-D396-481A-B117-4730CFA624AA}"/>
    <cellStyle name="Normal 4 4 7 2 3 3" xfId="6602" xr:uid="{F7DA5D0A-3321-4174-922D-CB909BB1D990}"/>
    <cellStyle name="Normal 4 4 7 2 4" xfId="2930" xr:uid="{D6732FA3-C8AC-4AA8-AAA2-1398ABF70256}"/>
    <cellStyle name="Normal 4 4 7 2 5" xfId="5378" xr:uid="{7437F16F-E889-44CC-B514-DC0B7A30358E}"/>
    <cellStyle name="Normal 4 4 7 3" xfId="788" xr:uid="{1FEEC70A-158D-45F5-ADB8-857A42F3A3B6}"/>
    <cellStyle name="Normal 4 4 7 3 2" xfId="2012" xr:uid="{2977477A-6EA9-4D59-9E03-161833567C8E}"/>
    <cellStyle name="Normal 4 4 7 3 2 2" xfId="4460" xr:uid="{9A5BDAF9-831C-4EAF-99CF-3641644149E1}"/>
    <cellStyle name="Normal 4 4 7 3 2 3" xfId="6908" xr:uid="{19AD9ED1-4398-4DF3-BDDD-C3E0DD484BD2}"/>
    <cellStyle name="Normal 4 4 7 3 3" xfId="3236" xr:uid="{493BCA7D-AF20-422F-90CC-075E1AE3518A}"/>
    <cellStyle name="Normal 4 4 7 3 4" xfId="5684" xr:uid="{C6A4AFFA-B90A-41DB-9509-15C90B40568A}"/>
    <cellStyle name="Normal 4 4 7 4" xfId="1400" xr:uid="{50C178BE-7F71-4316-9AC9-66ADC39BABFD}"/>
    <cellStyle name="Normal 4 4 7 4 2" xfId="3848" xr:uid="{2E4189C3-FD5B-44D2-B095-08EC764D9F39}"/>
    <cellStyle name="Normal 4 4 7 4 3" xfId="6296" xr:uid="{F57D795F-7768-4FEB-B6A4-48F603A5E122}"/>
    <cellStyle name="Normal 4 4 7 5" xfId="2624" xr:uid="{93D59465-8977-47FD-8607-1940E8ADFD0B}"/>
    <cellStyle name="Normal 4 4 7 6" xfId="5072" xr:uid="{1B9FEF0E-60C2-4D95-AC9B-E766F880A11B}"/>
    <cellStyle name="Normal 4 4 8" xfId="328" xr:uid="{E7C1F0BA-537F-4627-8B8D-02E7CF1C914D}"/>
    <cellStyle name="Normal 4 4 8 2" xfId="941" xr:uid="{2D5E4FEC-B5CC-4ACE-82C2-DD31E82A04B2}"/>
    <cellStyle name="Normal 4 4 8 2 2" xfId="2165" xr:uid="{EE9837E5-C90B-4543-83AF-F604E3FE0985}"/>
    <cellStyle name="Normal 4 4 8 2 2 2" xfId="4613" xr:uid="{151CDF5E-2E25-4A92-8FE2-408CBD8D4851}"/>
    <cellStyle name="Normal 4 4 8 2 2 3" xfId="7061" xr:uid="{516BB5B2-BA7B-4641-9878-7A859C74C345}"/>
    <cellStyle name="Normal 4 4 8 2 3" xfId="3389" xr:uid="{06303D26-0C60-4EDF-8C75-88D522DDBFFF}"/>
    <cellStyle name="Normal 4 4 8 2 4" xfId="5837" xr:uid="{A6E1A30E-D793-4B22-90E1-3D1A451EDACB}"/>
    <cellStyle name="Normal 4 4 8 3" xfId="1553" xr:uid="{839E8668-25EF-4226-8CB9-C49CDF7B2817}"/>
    <cellStyle name="Normal 4 4 8 3 2" xfId="4001" xr:uid="{91587FA0-08B5-4455-8809-E30E33F9FA20}"/>
    <cellStyle name="Normal 4 4 8 3 3" xfId="6449" xr:uid="{3495A1CD-8901-4CD2-8153-4A1CD0DC5B05}"/>
    <cellStyle name="Normal 4 4 8 4" xfId="2777" xr:uid="{52A35E39-2EDD-4A66-A13A-23C45618AB27}"/>
    <cellStyle name="Normal 4 4 8 5" xfId="5225" xr:uid="{8436E668-1074-4C5C-86D5-842D4168946E}"/>
    <cellStyle name="Normal 4 4 9" xfId="635" xr:uid="{ED8F7B6C-4650-4F08-B46D-82E3FE6CE0AC}"/>
    <cellStyle name="Normal 4 4 9 2" xfId="1859" xr:uid="{50B0B925-3E83-4865-9B49-CA196F5CE41F}"/>
    <cellStyle name="Normal 4 4 9 2 2" xfId="4307" xr:uid="{D0E17EF7-3EDD-45A0-8C7B-8761AACD11DE}"/>
    <cellStyle name="Normal 4 4 9 2 3" xfId="6755" xr:uid="{0F613DF1-BD4A-43F8-A5A8-CE9E05C6BBC2}"/>
    <cellStyle name="Normal 4 4 9 3" xfId="3083" xr:uid="{16BBE3D2-D8EA-447C-82CD-75522409EEA3}"/>
    <cellStyle name="Normal 4 4 9 4" xfId="5531" xr:uid="{1A6747A8-A110-46E1-AEB4-F6FE340B7EE0}"/>
    <cellStyle name="Normal 4 5" xfId="17" xr:uid="{BCF2087A-17E9-4C8E-A834-F63366BF4469}"/>
    <cellStyle name="Normal 4 5 10" xfId="2468" xr:uid="{47EB5D8E-149D-4504-BE15-6C4878F6B4FF}"/>
    <cellStyle name="Normal 4 5 10 2" xfId="7371" xr:uid="{04B38AA6-0EE7-4A27-8A30-699854C572D3}"/>
    <cellStyle name="Normal 4 5 11" xfId="4916" xr:uid="{B8FFD33B-968B-46E2-A7CB-C7E76DC3710A}"/>
    <cellStyle name="Normal 4 5 2" xfId="35" xr:uid="{796A0FAF-7F93-4C03-8A69-653B414276B0}"/>
    <cellStyle name="Normal 4 5 2 2" xfId="72" xr:uid="{EE0A16E1-3504-474C-8D87-77EA4AAB13A5}"/>
    <cellStyle name="Normal 4 5 2 2 2" xfId="153" xr:uid="{629ACF91-5488-4CC3-9A4A-DCBA1CCA19FB}"/>
    <cellStyle name="Normal 4 5 2 2 2 2" xfId="306" xr:uid="{6E7E2543-1CFA-4A93-A784-516DE66F1BE2}"/>
    <cellStyle name="Normal 4 5 2 2 2 2 2" xfId="613" xr:uid="{72CA67A9-7C22-4BD8-BE9A-DD30830B39DB}"/>
    <cellStyle name="Normal 4 5 2 2 2 2 2 2" xfId="1226" xr:uid="{29DEE1E4-3472-4B9F-8559-063859E79EB3}"/>
    <cellStyle name="Normal 4 5 2 2 2 2 2 2 2" xfId="2450" xr:uid="{EEA0CA9E-6A63-4652-AA49-50A58915DE8C}"/>
    <cellStyle name="Normal 4 5 2 2 2 2 2 2 2 2" xfId="4898" xr:uid="{FAFCB6AD-DC81-4F32-A548-DF9059D5EEAF}"/>
    <cellStyle name="Normal 4 5 2 2 2 2 2 2 2 3" xfId="7346" xr:uid="{D0C9D77C-CC0E-441B-8307-4BD3BB28A129}"/>
    <cellStyle name="Normal 4 5 2 2 2 2 2 2 3" xfId="3674" xr:uid="{CBC277EE-9143-4109-8D69-FA2189F0FD4A}"/>
    <cellStyle name="Normal 4 5 2 2 2 2 2 2 4" xfId="6122" xr:uid="{17F02DB2-65C0-44FD-B432-F262402592F5}"/>
    <cellStyle name="Normal 4 5 2 2 2 2 2 3" xfId="1838" xr:uid="{6D5BDD0A-A2BD-43D5-8095-38277F5DDAC9}"/>
    <cellStyle name="Normal 4 5 2 2 2 2 2 3 2" xfId="4286" xr:uid="{A2EADBD6-1A8B-455C-8E5A-9B9D1A8B4FCE}"/>
    <cellStyle name="Normal 4 5 2 2 2 2 2 3 3" xfId="6734" xr:uid="{85C123F7-09CC-446C-9C86-2AFB4481AFA0}"/>
    <cellStyle name="Normal 4 5 2 2 2 2 2 4" xfId="3062" xr:uid="{8C9C675A-B64C-4D42-ACD4-C3047C2F0EAB}"/>
    <cellStyle name="Normal 4 5 2 2 2 2 2 5" xfId="5510" xr:uid="{50F8C9E9-AC87-4AE7-BAD1-C4BCE26A3414}"/>
    <cellStyle name="Normal 4 5 2 2 2 2 3" xfId="920" xr:uid="{B397F684-54DE-4FBC-8EE7-9E816BED4ECC}"/>
    <cellStyle name="Normal 4 5 2 2 2 2 3 2" xfId="2144" xr:uid="{BE912D2F-5DBF-417A-9A30-A3C7A0B3CDB0}"/>
    <cellStyle name="Normal 4 5 2 2 2 2 3 2 2" xfId="4592" xr:uid="{90B71706-BA1E-41ED-9751-355BFCB952B9}"/>
    <cellStyle name="Normal 4 5 2 2 2 2 3 2 3" xfId="7040" xr:uid="{016EC105-7CED-4281-8ED1-1DFFA4F8302B}"/>
    <cellStyle name="Normal 4 5 2 2 2 2 3 3" xfId="3368" xr:uid="{5F3B7600-8CD0-499E-84D9-499F0417E47D}"/>
    <cellStyle name="Normal 4 5 2 2 2 2 3 4" xfId="5816" xr:uid="{55E22826-2DC3-4FA8-8D7F-06B011D8D2E3}"/>
    <cellStyle name="Normal 4 5 2 2 2 2 4" xfId="1532" xr:uid="{DA3C1EB4-E679-48DE-A681-27B94AE08E26}"/>
    <cellStyle name="Normal 4 5 2 2 2 2 4 2" xfId="3980" xr:uid="{F7404F37-7722-4A57-8C80-A1BFC756F551}"/>
    <cellStyle name="Normal 4 5 2 2 2 2 4 3" xfId="6428" xr:uid="{4802F585-D768-4147-ADBE-E08051FD8AA5}"/>
    <cellStyle name="Normal 4 5 2 2 2 2 5" xfId="2756" xr:uid="{E4431789-D13B-4014-B269-1298AEBBA65A}"/>
    <cellStyle name="Normal 4 5 2 2 2 2 6" xfId="5204" xr:uid="{B7A5F1FF-51E4-47F9-9409-40EA5A4D147F}"/>
    <cellStyle name="Normal 4 5 2 2 2 3" xfId="460" xr:uid="{094A272F-1124-4117-8F31-30E6D59823C6}"/>
    <cellStyle name="Normal 4 5 2 2 2 3 2" xfId="1073" xr:uid="{0BA32C9D-FD5F-4C5F-98CE-B92C67008480}"/>
    <cellStyle name="Normal 4 5 2 2 2 3 2 2" xfId="2297" xr:uid="{72299393-4CDA-49F1-A016-FD6886AA4B41}"/>
    <cellStyle name="Normal 4 5 2 2 2 3 2 2 2" xfId="4745" xr:uid="{CF2B5301-53DC-4121-BAB5-6FBF72CDD143}"/>
    <cellStyle name="Normal 4 5 2 2 2 3 2 2 3" xfId="7193" xr:uid="{B195B7F2-B0A7-4305-B80C-0D414185217F}"/>
    <cellStyle name="Normal 4 5 2 2 2 3 2 3" xfId="3521" xr:uid="{6FE72DE6-0D38-459E-A06D-ECF09396E477}"/>
    <cellStyle name="Normal 4 5 2 2 2 3 2 4" xfId="5969" xr:uid="{4966F2CD-AD7D-4CD7-97AD-749DB63CC181}"/>
    <cellStyle name="Normal 4 5 2 2 2 3 3" xfId="1685" xr:uid="{B1F28756-E91B-460E-85B6-D8D67B6606DE}"/>
    <cellStyle name="Normal 4 5 2 2 2 3 3 2" xfId="4133" xr:uid="{224A8A22-C273-42EE-AA2C-1E68301F3253}"/>
    <cellStyle name="Normal 4 5 2 2 2 3 3 3" xfId="6581" xr:uid="{B9C733AB-EDE4-4B7A-A703-6038F08CEE44}"/>
    <cellStyle name="Normal 4 5 2 2 2 3 4" xfId="2909" xr:uid="{76125B9C-ACF0-4344-B114-6E79A7683258}"/>
    <cellStyle name="Normal 4 5 2 2 2 3 5" xfId="5357" xr:uid="{DEB245BF-1598-4900-8EBA-1F2ADA3A79F7}"/>
    <cellStyle name="Normal 4 5 2 2 2 4" xfId="767" xr:uid="{5B98116B-0F45-48B7-A624-275A0B532792}"/>
    <cellStyle name="Normal 4 5 2 2 2 4 2" xfId="1991" xr:uid="{0DF71395-586C-45B3-8819-9B6987C74A3A}"/>
    <cellStyle name="Normal 4 5 2 2 2 4 2 2" xfId="4439" xr:uid="{8704EC49-74AA-46D8-A038-793BACA04014}"/>
    <cellStyle name="Normal 4 5 2 2 2 4 2 3" xfId="6887" xr:uid="{AFB22F8E-2CBA-4B3B-849C-A06E6EB2D6C2}"/>
    <cellStyle name="Normal 4 5 2 2 2 4 3" xfId="3215" xr:uid="{1997A8C2-7E97-4779-A46F-72A23846D378}"/>
    <cellStyle name="Normal 4 5 2 2 2 4 4" xfId="5663" xr:uid="{07F75DF5-D95A-42A5-A3E3-D5AA6C80D2D5}"/>
    <cellStyle name="Normal 4 5 2 2 2 5" xfId="1379" xr:uid="{957E935C-F818-4F2D-812A-925CDBA45881}"/>
    <cellStyle name="Normal 4 5 2 2 2 5 2" xfId="3827" xr:uid="{ABB596C1-A503-414A-9BC9-92438DB84D51}"/>
    <cellStyle name="Normal 4 5 2 2 2 5 3" xfId="6275" xr:uid="{A1C907B0-A119-4F44-AA02-5D08C1975E0A}"/>
    <cellStyle name="Normal 4 5 2 2 2 6" xfId="2603" xr:uid="{C54346D8-26BC-48DD-B82B-B96E052977BB}"/>
    <cellStyle name="Normal 4 5 2 2 2 7" xfId="5051" xr:uid="{DA47612F-774E-4259-8380-6B0B5EFC7B5E}"/>
    <cellStyle name="Normal 4 5 2 2 3" xfId="225" xr:uid="{5F1E2936-EF1B-4942-B243-C2FB804EBE53}"/>
    <cellStyle name="Normal 4 5 2 2 3 2" xfId="532" xr:uid="{1781B53B-E4BF-4C74-B960-3783E39025A0}"/>
    <cellStyle name="Normal 4 5 2 2 3 2 2" xfId="1145" xr:uid="{59053885-DF4E-410D-A51A-290912955A13}"/>
    <cellStyle name="Normal 4 5 2 2 3 2 2 2" xfId="2369" xr:uid="{0A20E07B-0A04-430C-B071-514FF846F2B7}"/>
    <cellStyle name="Normal 4 5 2 2 3 2 2 2 2" xfId="4817" xr:uid="{79064ADB-0A2D-40F2-B72B-AD6F995078B5}"/>
    <cellStyle name="Normal 4 5 2 2 3 2 2 2 3" xfId="7265" xr:uid="{4918AD43-500E-4A46-977B-480A7FA40F92}"/>
    <cellStyle name="Normal 4 5 2 2 3 2 2 3" xfId="3593" xr:uid="{979444EE-45A5-4E2C-AC98-FA51EEB294AF}"/>
    <cellStyle name="Normal 4 5 2 2 3 2 2 4" xfId="6041" xr:uid="{5D2CCB76-DA71-4201-B040-A3D39DEABAE8}"/>
    <cellStyle name="Normal 4 5 2 2 3 2 3" xfId="1757" xr:uid="{DD9CC22E-1087-4BDC-8498-3795208FA243}"/>
    <cellStyle name="Normal 4 5 2 2 3 2 3 2" xfId="4205" xr:uid="{C59ACF1C-D0FD-4079-9673-3DE2DE9486A4}"/>
    <cellStyle name="Normal 4 5 2 2 3 2 3 3" xfId="6653" xr:uid="{3C7580CD-6381-4F12-B732-0CB75FCAA3D8}"/>
    <cellStyle name="Normal 4 5 2 2 3 2 4" xfId="2981" xr:uid="{82EAC7F3-E18C-48C2-8D28-EE3799099DDD}"/>
    <cellStyle name="Normal 4 5 2 2 3 2 5" xfId="5429" xr:uid="{3867EEAC-357C-4B6E-BBC6-24926168106D}"/>
    <cellStyle name="Normal 4 5 2 2 3 3" xfId="839" xr:uid="{3066C495-F61D-4E77-BC3B-E5152C2682BD}"/>
    <cellStyle name="Normal 4 5 2 2 3 3 2" xfId="2063" xr:uid="{98A7A520-B5D7-4419-8F27-D0BD5BF7C5B9}"/>
    <cellStyle name="Normal 4 5 2 2 3 3 2 2" xfId="4511" xr:uid="{C77DDA7B-2EC9-49AF-9C04-03F84C0CB617}"/>
    <cellStyle name="Normal 4 5 2 2 3 3 2 3" xfId="6959" xr:uid="{2639FE19-E54A-41CB-8290-1FDC2A893AC3}"/>
    <cellStyle name="Normal 4 5 2 2 3 3 3" xfId="3287" xr:uid="{4F294FDC-3EF1-40DA-9D4B-4C7F29AD6EAE}"/>
    <cellStyle name="Normal 4 5 2 2 3 3 4" xfId="5735" xr:uid="{BCC14925-B2D7-4BCD-AF01-E88B35E96E57}"/>
    <cellStyle name="Normal 4 5 2 2 3 4" xfId="1451" xr:uid="{F831DB58-8214-406E-B6D9-8326716E944B}"/>
    <cellStyle name="Normal 4 5 2 2 3 4 2" xfId="3899" xr:uid="{3C18CDD7-BB35-493E-922B-B87FCD433663}"/>
    <cellStyle name="Normal 4 5 2 2 3 4 3" xfId="6347" xr:uid="{3FB73602-9D9B-4976-8658-CC9F2CB4C73E}"/>
    <cellStyle name="Normal 4 5 2 2 3 5" xfId="2675" xr:uid="{641AABBF-A01C-438F-ABB8-0665B0E50B56}"/>
    <cellStyle name="Normal 4 5 2 2 3 6" xfId="5123" xr:uid="{6EEBC565-A012-4C41-80EA-8C3A997DF271}"/>
    <cellStyle name="Normal 4 5 2 2 4" xfId="379" xr:uid="{97D2FC39-8F3A-469F-BEBA-64D048BF1D4D}"/>
    <cellStyle name="Normal 4 5 2 2 4 2" xfId="992" xr:uid="{8F5C273B-F62F-45A5-B0CD-014C05255AEB}"/>
    <cellStyle name="Normal 4 5 2 2 4 2 2" xfId="2216" xr:uid="{EAB42A5F-36A1-4E39-8A2E-C18280536EE3}"/>
    <cellStyle name="Normal 4 5 2 2 4 2 2 2" xfId="4664" xr:uid="{2CC6A897-B296-4586-B566-FB4AC77412FD}"/>
    <cellStyle name="Normal 4 5 2 2 4 2 2 3" xfId="7112" xr:uid="{9CEE322D-6D52-4FD1-8DF0-34978C8D2ACD}"/>
    <cellStyle name="Normal 4 5 2 2 4 2 3" xfId="3440" xr:uid="{1CA76FBE-9657-4EF1-A41E-87EEFF76E66C}"/>
    <cellStyle name="Normal 4 5 2 2 4 2 4" xfId="5888" xr:uid="{950C3075-1EA6-42D8-9F4F-C0B9FA031AF0}"/>
    <cellStyle name="Normal 4 5 2 2 4 3" xfId="1604" xr:uid="{23E8F587-BA53-4D48-BCBC-B378FE68FE64}"/>
    <cellStyle name="Normal 4 5 2 2 4 3 2" xfId="4052" xr:uid="{B2D27C66-3B41-4C2F-98A2-E186B2269622}"/>
    <cellStyle name="Normal 4 5 2 2 4 3 3" xfId="6500" xr:uid="{DD60FA9A-3E05-4F85-91FA-8B0D81D52700}"/>
    <cellStyle name="Normal 4 5 2 2 4 4" xfId="2828" xr:uid="{97FE9851-81CD-4EFB-A6C0-BB00FD6D31C8}"/>
    <cellStyle name="Normal 4 5 2 2 4 5" xfId="5276" xr:uid="{70226C4D-322D-4985-9808-27EB3BFD4D8D}"/>
    <cellStyle name="Normal 4 5 2 2 5" xfId="686" xr:uid="{40E2547C-B190-4E98-8702-0916ADD71122}"/>
    <cellStyle name="Normal 4 5 2 2 5 2" xfId="1910" xr:uid="{EB2E39BA-A487-4785-8443-898316DCE8AC}"/>
    <cellStyle name="Normal 4 5 2 2 5 2 2" xfId="4358" xr:uid="{E7847970-772D-4A16-A656-3316E598FA33}"/>
    <cellStyle name="Normal 4 5 2 2 5 2 3" xfId="6806" xr:uid="{FED22EA0-4B39-4A48-9361-5D5F2A983183}"/>
    <cellStyle name="Normal 4 5 2 2 5 3" xfId="3134" xr:uid="{9BF1B7A3-DDC6-4D88-9A5A-61DB3BA66198}"/>
    <cellStyle name="Normal 4 5 2 2 5 4" xfId="5582" xr:uid="{3ECB2C62-E20B-4A8B-AAB4-A48A9C8F1B8D}"/>
    <cellStyle name="Normal 4 5 2 2 6" xfId="1298" xr:uid="{F52EB25A-B179-4532-9E05-42518A8C344A}"/>
    <cellStyle name="Normal 4 5 2 2 6 2" xfId="3746" xr:uid="{EAF5DF0B-7B0B-4430-B291-C497513197AF}"/>
    <cellStyle name="Normal 4 5 2 2 6 3" xfId="6194" xr:uid="{BD197DE1-A4B0-44F8-8213-C1C2A8299F4F}"/>
    <cellStyle name="Normal 4 5 2 2 7" xfId="2522" xr:uid="{C87256A9-C91B-429F-9496-BDDDD3323D37}"/>
    <cellStyle name="Normal 4 5 2 2 8" xfId="4970" xr:uid="{A7D3007F-80B6-43B6-BA91-95E67B53F924}"/>
    <cellStyle name="Normal 4 5 2 3" xfId="117" xr:uid="{9ADA9E4F-7AB2-4EB3-88E9-6D742C23C4BE}"/>
    <cellStyle name="Normal 4 5 2 3 2" xfId="270" xr:uid="{815E8969-50F9-4984-89B7-381D19D09077}"/>
    <cellStyle name="Normal 4 5 2 3 2 2" xfId="577" xr:uid="{D6DF791D-AF89-43F8-B039-7D0720F1E0DC}"/>
    <cellStyle name="Normal 4 5 2 3 2 2 2" xfId="1190" xr:uid="{DF47B534-6711-4EB6-A73F-CA7E283C68DE}"/>
    <cellStyle name="Normal 4 5 2 3 2 2 2 2" xfId="2414" xr:uid="{30719445-1224-4EAB-A050-A8BB87625DAB}"/>
    <cellStyle name="Normal 4 5 2 3 2 2 2 2 2" xfId="4862" xr:uid="{A471E5CA-6EA9-47D0-935F-876DCD199374}"/>
    <cellStyle name="Normal 4 5 2 3 2 2 2 2 3" xfId="7310" xr:uid="{AFA8BED6-C6B5-4CAB-B668-2CB3863BEADF}"/>
    <cellStyle name="Normal 4 5 2 3 2 2 2 3" xfId="3638" xr:uid="{27E1C5CD-C4E4-454E-9C1B-AEB36730C83A}"/>
    <cellStyle name="Normal 4 5 2 3 2 2 2 4" xfId="6086" xr:uid="{AC7999D8-9D32-4A27-BDC7-B5D9D01D086B}"/>
    <cellStyle name="Normal 4 5 2 3 2 2 3" xfId="1802" xr:uid="{161C4621-7582-488A-BF77-A460454A6897}"/>
    <cellStyle name="Normal 4 5 2 3 2 2 3 2" xfId="4250" xr:uid="{12B38529-CC35-4D46-BBA6-3D739223126E}"/>
    <cellStyle name="Normal 4 5 2 3 2 2 3 3" xfId="6698" xr:uid="{959AF590-E7EA-49D8-8FEF-6BCAE7FA4AE0}"/>
    <cellStyle name="Normal 4 5 2 3 2 2 4" xfId="3026" xr:uid="{E48FAA48-747D-4A5C-8FC9-E9C1E33A1C43}"/>
    <cellStyle name="Normal 4 5 2 3 2 2 5" xfId="5474" xr:uid="{E0A2C2C9-8237-4320-8D10-52EA946091C8}"/>
    <cellStyle name="Normal 4 5 2 3 2 3" xfId="884" xr:uid="{E961735E-8E22-4057-A22C-A8A43CA02BB2}"/>
    <cellStyle name="Normal 4 5 2 3 2 3 2" xfId="2108" xr:uid="{E6D0C142-F159-4F19-B7FC-B018F3A0527D}"/>
    <cellStyle name="Normal 4 5 2 3 2 3 2 2" xfId="4556" xr:uid="{44696702-4F31-427E-AFB3-451066C8BCE7}"/>
    <cellStyle name="Normal 4 5 2 3 2 3 2 3" xfId="7004" xr:uid="{013A26B8-EACF-4E19-B31F-4FF99AB40D86}"/>
    <cellStyle name="Normal 4 5 2 3 2 3 3" xfId="3332" xr:uid="{5613678A-83D3-48D0-A145-3A742BFD0737}"/>
    <cellStyle name="Normal 4 5 2 3 2 3 4" xfId="5780" xr:uid="{235F5B8B-ACE8-40F8-90AB-C17943F6B103}"/>
    <cellStyle name="Normal 4 5 2 3 2 4" xfId="1496" xr:uid="{910660D0-FC49-429D-9835-04C985EEFB6D}"/>
    <cellStyle name="Normal 4 5 2 3 2 4 2" xfId="3944" xr:uid="{9E9BAD7E-7F79-4180-9135-F32CBBE664FA}"/>
    <cellStyle name="Normal 4 5 2 3 2 4 3" xfId="6392" xr:uid="{9867297D-77BD-4553-BB04-6D1569A7A6E6}"/>
    <cellStyle name="Normal 4 5 2 3 2 5" xfId="2720" xr:uid="{C43AFC5C-4F76-4F01-B44D-AEB99E18A52C}"/>
    <cellStyle name="Normal 4 5 2 3 2 6" xfId="5168" xr:uid="{9DDA1A64-1E6A-4895-87F4-A1919AE2061B}"/>
    <cellStyle name="Normal 4 5 2 3 3" xfId="424" xr:uid="{1D68068A-F3FA-4CEB-8FCC-86917CC87FB8}"/>
    <cellStyle name="Normal 4 5 2 3 3 2" xfId="1037" xr:uid="{AF08C612-54F9-4A27-88B7-7429ADBF017C}"/>
    <cellStyle name="Normal 4 5 2 3 3 2 2" xfId="2261" xr:uid="{FC12D8CE-81AB-4C2D-B919-D50EF1C28448}"/>
    <cellStyle name="Normal 4 5 2 3 3 2 2 2" xfId="4709" xr:uid="{6769832D-D61B-42FE-8723-C5A35F528BA8}"/>
    <cellStyle name="Normal 4 5 2 3 3 2 2 3" xfId="7157" xr:uid="{4E7D8F7D-E9CD-476B-BDA9-C51CCAC5B5BA}"/>
    <cellStyle name="Normal 4 5 2 3 3 2 3" xfId="3485" xr:uid="{330009E4-3806-4D6D-9A58-17A4F73B8183}"/>
    <cellStyle name="Normal 4 5 2 3 3 2 4" xfId="5933" xr:uid="{C089FA75-D013-4B0B-A360-0817D3504C96}"/>
    <cellStyle name="Normal 4 5 2 3 3 3" xfId="1649" xr:uid="{6DD5FEF0-09C3-4BFB-8339-42B93EB4A4D1}"/>
    <cellStyle name="Normal 4 5 2 3 3 3 2" xfId="4097" xr:uid="{2F8DD329-AE95-40B9-BEAF-B67F9D1F4F05}"/>
    <cellStyle name="Normal 4 5 2 3 3 3 3" xfId="6545" xr:uid="{A7CA8B12-02AB-4314-8AD4-0B4E9CFC4523}"/>
    <cellStyle name="Normal 4 5 2 3 3 4" xfId="2873" xr:uid="{520E8C3B-EDEC-42B0-8276-BB5275425991}"/>
    <cellStyle name="Normal 4 5 2 3 3 5" xfId="5321" xr:uid="{F2816242-4797-440B-A42F-9AFB5CF6416F}"/>
    <cellStyle name="Normal 4 5 2 3 4" xfId="731" xr:uid="{EB790C9B-B440-4831-B003-AE5BCC7BE055}"/>
    <cellStyle name="Normal 4 5 2 3 4 2" xfId="1955" xr:uid="{7A4C2B63-E3E4-43E0-9207-2AC6C65F70DF}"/>
    <cellStyle name="Normal 4 5 2 3 4 2 2" xfId="4403" xr:uid="{0004A069-4162-41BF-8A16-0E58975E7BB7}"/>
    <cellStyle name="Normal 4 5 2 3 4 2 3" xfId="6851" xr:uid="{735798F9-5E05-4057-B54F-7EC919808A50}"/>
    <cellStyle name="Normal 4 5 2 3 4 3" xfId="3179" xr:uid="{8DC4E0E5-7F7D-455E-9774-829FC93667B7}"/>
    <cellStyle name="Normal 4 5 2 3 4 4" xfId="5627" xr:uid="{AED764F6-CD32-406C-B396-B004CB994385}"/>
    <cellStyle name="Normal 4 5 2 3 5" xfId="1343" xr:uid="{8BAF84E4-FE8A-433D-B880-E7B05961D206}"/>
    <cellStyle name="Normal 4 5 2 3 5 2" xfId="3791" xr:uid="{4F6CCB8C-84DF-4265-8BF5-C7CB65D11A7D}"/>
    <cellStyle name="Normal 4 5 2 3 5 3" xfId="6239" xr:uid="{55D4F1F4-95F6-46B5-8023-7955555BB74F}"/>
    <cellStyle name="Normal 4 5 2 3 6" xfId="2567" xr:uid="{22CDCFCD-2BDB-4534-828A-DC43F2135019}"/>
    <cellStyle name="Normal 4 5 2 3 7" xfId="5015" xr:uid="{B393BC9E-F83F-487F-87F3-43C5CB10D720}"/>
    <cellStyle name="Normal 4 5 2 4" xfId="189" xr:uid="{355D0F72-18E7-4469-8DC6-A8502B45681E}"/>
    <cellStyle name="Normal 4 5 2 4 2" xfId="496" xr:uid="{5E300995-9A36-4AC9-9B4A-9345DF997010}"/>
    <cellStyle name="Normal 4 5 2 4 2 2" xfId="1109" xr:uid="{61954D22-8A71-44A6-A990-7F4A7C384335}"/>
    <cellStyle name="Normal 4 5 2 4 2 2 2" xfId="2333" xr:uid="{C11F6E1E-6D9C-40F9-BF0D-0380BE327202}"/>
    <cellStyle name="Normal 4 5 2 4 2 2 2 2" xfId="4781" xr:uid="{7BEE2592-52B8-4D8D-8121-C517685921EB}"/>
    <cellStyle name="Normal 4 5 2 4 2 2 2 3" xfId="7229" xr:uid="{40156E94-9EBE-4320-A877-0DA8EF7313A4}"/>
    <cellStyle name="Normal 4 5 2 4 2 2 3" xfId="3557" xr:uid="{20D65ADE-3340-4DD9-8C2A-5A6173CF1260}"/>
    <cellStyle name="Normal 4 5 2 4 2 2 4" xfId="6005" xr:uid="{72455EC9-CA59-47CE-9A6E-82546E6DC1E2}"/>
    <cellStyle name="Normal 4 5 2 4 2 3" xfId="1721" xr:uid="{FBF455FB-3CE1-4E9C-9EF9-ABD8ADCEC0C6}"/>
    <cellStyle name="Normal 4 5 2 4 2 3 2" xfId="4169" xr:uid="{17373F00-E45C-417B-AADF-FE967E323FA7}"/>
    <cellStyle name="Normal 4 5 2 4 2 3 3" xfId="6617" xr:uid="{736B4059-2450-4ED7-8436-A302E75756BE}"/>
    <cellStyle name="Normal 4 5 2 4 2 4" xfId="2945" xr:uid="{B7CEE828-C7BC-42E1-8C98-08502CC8A92D}"/>
    <cellStyle name="Normal 4 5 2 4 2 5" xfId="5393" xr:uid="{F96F343C-DE94-4944-9349-73BE778C3E40}"/>
    <cellStyle name="Normal 4 5 2 4 3" xfId="803" xr:uid="{439BAFFD-443F-431A-A5E2-27D58C243FD4}"/>
    <cellStyle name="Normal 4 5 2 4 3 2" xfId="2027" xr:uid="{22017CC1-BE8F-4D69-892C-D15602C24BC0}"/>
    <cellStyle name="Normal 4 5 2 4 3 2 2" xfId="4475" xr:uid="{AAAD24C7-28A8-44EB-BC11-7B2B4CC7F288}"/>
    <cellStyle name="Normal 4 5 2 4 3 2 3" xfId="6923" xr:uid="{2E7FBE8D-60E4-4CC8-9179-146395727B19}"/>
    <cellStyle name="Normal 4 5 2 4 3 3" xfId="3251" xr:uid="{DE3FE1C9-8189-4FEB-94A7-A3F91F8D2D45}"/>
    <cellStyle name="Normal 4 5 2 4 3 4" xfId="5699" xr:uid="{F52AE32A-D5B0-4910-8719-3C4E2189AAD3}"/>
    <cellStyle name="Normal 4 5 2 4 4" xfId="1415" xr:uid="{2A7C4675-C76E-4A3B-AC88-425F5B780534}"/>
    <cellStyle name="Normal 4 5 2 4 4 2" xfId="3863" xr:uid="{3AA2FB93-318D-495F-B3BE-4E5682C76203}"/>
    <cellStyle name="Normal 4 5 2 4 4 3" xfId="6311" xr:uid="{CDA0310F-65F4-4097-B8FE-E0A685CC5F60}"/>
    <cellStyle name="Normal 4 5 2 4 5" xfId="2639" xr:uid="{A881EAC6-75DB-4080-9D69-28B8F3FE46DF}"/>
    <cellStyle name="Normal 4 5 2 4 6" xfId="5087" xr:uid="{58B070AB-6345-4E7C-8F67-DE77A6BB8379}"/>
    <cellStyle name="Normal 4 5 2 5" xfId="343" xr:uid="{6C25D386-A466-4921-B919-0E1A5E036950}"/>
    <cellStyle name="Normal 4 5 2 5 2" xfId="956" xr:uid="{AE2021B0-B372-4625-BAC5-7C1D77D1F519}"/>
    <cellStyle name="Normal 4 5 2 5 2 2" xfId="2180" xr:uid="{66E3E120-B6A4-4291-BFE3-957FE03A4B9F}"/>
    <cellStyle name="Normal 4 5 2 5 2 2 2" xfId="4628" xr:uid="{8BFD0349-46BA-4211-9965-CFB19538C8F3}"/>
    <cellStyle name="Normal 4 5 2 5 2 2 3" xfId="7076" xr:uid="{7BC779A8-4F3B-435A-B595-F2462D292F12}"/>
    <cellStyle name="Normal 4 5 2 5 2 3" xfId="3404" xr:uid="{B27F2891-D80E-461B-BB80-2D787D0BDFDB}"/>
    <cellStyle name="Normal 4 5 2 5 2 4" xfId="5852" xr:uid="{D684B189-6D30-4B12-8FA8-F96650826E18}"/>
    <cellStyle name="Normal 4 5 2 5 3" xfId="1568" xr:uid="{3313DD76-36C6-45A9-BC7B-CDD8C453167A}"/>
    <cellStyle name="Normal 4 5 2 5 3 2" xfId="4016" xr:uid="{32818D73-FA43-450F-9641-B6D1ADE2D3F9}"/>
    <cellStyle name="Normal 4 5 2 5 3 3" xfId="6464" xr:uid="{D5907236-8A62-4A89-AC4B-4B472D6F3D00}"/>
    <cellStyle name="Normal 4 5 2 5 4" xfId="2792" xr:uid="{5E3870C0-311D-4F5F-84BD-7E6209D80CAD}"/>
    <cellStyle name="Normal 4 5 2 5 5" xfId="5240" xr:uid="{58C8E510-6BE5-4632-B693-E0230C65C6EF}"/>
    <cellStyle name="Normal 4 5 2 6" xfId="650" xr:uid="{16DC54D2-0D89-4469-A9C3-116DF4E91D43}"/>
    <cellStyle name="Normal 4 5 2 6 2" xfId="1874" xr:uid="{77C5481E-1B90-4F3B-BBAE-B181A8208768}"/>
    <cellStyle name="Normal 4 5 2 6 2 2" xfId="4322" xr:uid="{8DA43D77-1CA8-47FD-BCA8-12689B2C2FC4}"/>
    <cellStyle name="Normal 4 5 2 6 2 3" xfId="6770" xr:uid="{5BC718B3-FDF4-4EB9-9B12-658A1B1B2D2F}"/>
    <cellStyle name="Normal 4 5 2 6 3" xfId="3098" xr:uid="{E1F67795-2DD7-4F51-A6F9-1DA8CD75BB4F}"/>
    <cellStyle name="Normal 4 5 2 6 4" xfId="5546" xr:uid="{6D1AA33E-4F0E-4CC0-B448-2089ED936450}"/>
    <cellStyle name="Normal 4 5 2 7" xfId="1262" xr:uid="{3ACC73E8-D8A3-4CC6-8161-0C2B76CF80CE}"/>
    <cellStyle name="Normal 4 5 2 7 2" xfId="3710" xr:uid="{0A2FA4CA-C7B9-4721-B8E9-8FB1B90A2F68}"/>
    <cellStyle name="Normal 4 5 2 7 3" xfId="6158" xr:uid="{10DAD248-1F20-4F22-A4EF-B1F2B107A6AC}"/>
    <cellStyle name="Normal 4 5 2 8" xfId="2486" xr:uid="{43AC9C29-79BF-4526-A1A3-1DE1AAAE197B}"/>
    <cellStyle name="Normal 4 5 2 9" xfId="4934" xr:uid="{89031538-EBD1-4A08-9C32-B20CC3412C3B}"/>
    <cellStyle name="Normal 4 5 3" xfId="51" xr:uid="{E49F1116-A816-40D9-A72A-199415004FE1}"/>
    <cellStyle name="Normal 4 5 3 2" xfId="132" xr:uid="{7BC16107-ABEE-404E-B61A-436D4BFC6407}"/>
    <cellStyle name="Normal 4 5 3 2 2" xfId="285" xr:uid="{8C9EF0B4-33DF-45C2-86ED-05B735BDBFB5}"/>
    <cellStyle name="Normal 4 5 3 2 2 2" xfId="592" xr:uid="{CD9DBD86-08A9-45EA-BDE2-2C1E4FDF298C}"/>
    <cellStyle name="Normal 4 5 3 2 2 2 2" xfId="1205" xr:uid="{59523104-F1C5-4142-AF52-75935FCEAC13}"/>
    <cellStyle name="Normal 4 5 3 2 2 2 2 2" xfId="2429" xr:uid="{A3A56653-E615-4ED6-9490-D9413EA0B0DC}"/>
    <cellStyle name="Normal 4 5 3 2 2 2 2 2 2" xfId="4877" xr:uid="{D52962BD-E319-42E0-BD72-74587902CDCF}"/>
    <cellStyle name="Normal 4 5 3 2 2 2 2 2 3" xfId="7325" xr:uid="{1444DE60-86C3-48A5-9D7B-0B26CCDFDDD2}"/>
    <cellStyle name="Normal 4 5 3 2 2 2 2 3" xfId="3653" xr:uid="{C8811255-D42B-4057-B5A3-82AA14094B1A}"/>
    <cellStyle name="Normal 4 5 3 2 2 2 2 4" xfId="6101" xr:uid="{4E0C8112-9FAB-44A4-96C0-F6CBE33088C0}"/>
    <cellStyle name="Normal 4 5 3 2 2 2 3" xfId="1817" xr:uid="{783BEF75-581E-47A0-95E0-5A4B84FD835F}"/>
    <cellStyle name="Normal 4 5 3 2 2 2 3 2" xfId="4265" xr:uid="{53B182FA-7F5C-4E3C-8BE8-262A96D1B446}"/>
    <cellStyle name="Normal 4 5 3 2 2 2 3 3" xfId="6713" xr:uid="{D652D43C-4011-40EA-9A50-B44FA43B5CC0}"/>
    <cellStyle name="Normal 4 5 3 2 2 2 4" xfId="3041" xr:uid="{F4475EB4-74A8-4AB4-A87C-FCBA37C70AD0}"/>
    <cellStyle name="Normal 4 5 3 2 2 2 5" xfId="5489" xr:uid="{B3D255B6-680F-4063-ACE2-5A3109A1A736}"/>
    <cellStyle name="Normal 4 5 3 2 2 3" xfId="899" xr:uid="{CD16F5B3-56D4-4FAF-998C-BFB831E1058A}"/>
    <cellStyle name="Normal 4 5 3 2 2 3 2" xfId="2123" xr:uid="{761DB8B0-C4B0-4B63-9255-2E44DD5E5EF3}"/>
    <cellStyle name="Normal 4 5 3 2 2 3 2 2" xfId="4571" xr:uid="{552D31FB-75EA-43B6-A237-570E51D95F55}"/>
    <cellStyle name="Normal 4 5 3 2 2 3 2 3" xfId="7019" xr:uid="{4A1A5A9D-4219-4926-B1F3-EFAB769C4400}"/>
    <cellStyle name="Normal 4 5 3 2 2 3 3" xfId="3347" xr:uid="{7C2000F6-F8B3-45A8-A4DF-8725AA2A85AD}"/>
    <cellStyle name="Normal 4 5 3 2 2 3 4" xfId="5795" xr:uid="{1A28C6A1-0FC3-4402-A283-8D8F376B4000}"/>
    <cellStyle name="Normal 4 5 3 2 2 4" xfId="1511" xr:uid="{227A8F07-8569-4798-A988-BAB5ABB5EFB5}"/>
    <cellStyle name="Normal 4 5 3 2 2 4 2" xfId="3959" xr:uid="{0B9CBEA4-A1AD-4D5D-9B14-ACF7184EAF7D}"/>
    <cellStyle name="Normal 4 5 3 2 2 4 3" xfId="6407" xr:uid="{A4ABA0E1-0227-4660-95FC-7932502A4545}"/>
    <cellStyle name="Normal 4 5 3 2 2 5" xfId="2735" xr:uid="{95817885-90B8-42C6-B6BC-955B3D8FE405}"/>
    <cellStyle name="Normal 4 5 3 2 2 6" xfId="5183" xr:uid="{364A71B4-EC18-41CE-A73C-71C5D7C68443}"/>
    <cellStyle name="Normal 4 5 3 2 3" xfId="439" xr:uid="{0719EC32-1496-429D-8E5D-826E203D8D7F}"/>
    <cellStyle name="Normal 4 5 3 2 3 2" xfId="1052" xr:uid="{695910B0-531B-4526-9DCB-946C62A39E62}"/>
    <cellStyle name="Normal 4 5 3 2 3 2 2" xfId="2276" xr:uid="{2EC83733-9CFB-4CDA-9A35-8E79061B4839}"/>
    <cellStyle name="Normal 4 5 3 2 3 2 2 2" xfId="4724" xr:uid="{1ADC3AEA-F030-435B-AF8E-56750E019E8A}"/>
    <cellStyle name="Normal 4 5 3 2 3 2 2 3" xfId="7172" xr:uid="{BBD55B97-6E24-42DA-9945-F280004A3B82}"/>
    <cellStyle name="Normal 4 5 3 2 3 2 3" xfId="3500" xr:uid="{2598A5F2-A13E-476B-8F1E-84AE27D6CC2A}"/>
    <cellStyle name="Normal 4 5 3 2 3 2 4" xfId="5948" xr:uid="{71D1D14D-0485-4700-A790-398706D50EE8}"/>
    <cellStyle name="Normal 4 5 3 2 3 3" xfId="1664" xr:uid="{8CD485E3-7F8A-47AB-B5EE-CF898117C7C0}"/>
    <cellStyle name="Normal 4 5 3 2 3 3 2" xfId="4112" xr:uid="{CF89E2DF-798A-43F9-B061-435F987DA14A}"/>
    <cellStyle name="Normal 4 5 3 2 3 3 3" xfId="6560" xr:uid="{41BDB72B-C955-4BB1-9F1E-495A4F9CF408}"/>
    <cellStyle name="Normal 4 5 3 2 3 4" xfId="2888" xr:uid="{59CA7B93-5A3D-4843-BB5C-6493DDB61A24}"/>
    <cellStyle name="Normal 4 5 3 2 3 5" xfId="5336" xr:uid="{BBD4320A-EB0E-44D9-95E5-6DC5B05E8E8A}"/>
    <cellStyle name="Normal 4 5 3 2 4" xfId="746" xr:uid="{2A1CC60B-1141-4704-BB7B-F1205CAC50DF}"/>
    <cellStyle name="Normal 4 5 3 2 4 2" xfId="1970" xr:uid="{D4B049B6-F9FC-4AA3-9992-235A7E09C6B2}"/>
    <cellStyle name="Normal 4 5 3 2 4 2 2" xfId="4418" xr:uid="{5B9EFCB5-D206-40D9-8CE4-FAE35BA77815}"/>
    <cellStyle name="Normal 4 5 3 2 4 2 3" xfId="6866" xr:uid="{2F1F69ED-04A9-4315-AF6A-144B62FA481C}"/>
    <cellStyle name="Normal 4 5 3 2 4 3" xfId="3194" xr:uid="{3BC70972-CE0F-4AF1-A0BD-78BBC773A205}"/>
    <cellStyle name="Normal 4 5 3 2 4 4" xfId="5642" xr:uid="{C9A87FF9-1C3A-45E1-9EBB-F8EA55266DA4}"/>
    <cellStyle name="Normal 4 5 3 2 5" xfId="1358" xr:uid="{09C45C6D-AC99-4959-9877-8D2D27A5C015}"/>
    <cellStyle name="Normal 4 5 3 2 5 2" xfId="3806" xr:uid="{DDD560BB-8BCD-4B05-A5AD-64B242F5A68F}"/>
    <cellStyle name="Normal 4 5 3 2 5 3" xfId="6254" xr:uid="{8C18FD57-8D4A-47AC-85EF-4DC836E00E06}"/>
    <cellStyle name="Normal 4 5 3 2 6" xfId="2582" xr:uid="{28B34A4D-6862-483E-9376-0EBEF7F2E903}"/>
    <cellStyle name="Normal 4 5 3 2 7" xfId="5030" xr:uid="{60F7C690-351C-44FD-A6E4-0EAF25E92395}"/>
    <cellStyle name="Normal 4 5 3 3" xfId="204" xr:uid="{36224C73-62B2-4130-9CA7-788BDC4D7B14}"/>
    <cellStyle name="Normal 4 5 3 3 2" xfId="511" xr:uid="{0C0B817D-49FD-4D6E-89F5-39E6899E7618}"/>
    <cellStyle name="Normal 4 5 3 3 2 2" xfId="1124" xr:uid="{71F0B4AB-0BC9-494D-8DF0-2B0559B66A01}"/>
    <cellStyle name="Normal 4 5 3 3 2 2 2" xfId="2348" xr:uid="{26087128-3823-4287-8C1B-5CE4D710C482}"/>
    <cellStyle name="Normal 4 5 3 3 2 2 2 2" xfId="4796" xr:uid="{9B84E474-ECED-451B-B7D9-576E7ACB9469}"/>
    <cellStyle name="Normal 4 5 3 3 2 2 2 3" xfId="7244" xr:uid="{E0E53705-FA8F-4D43-AF21-E583E3A7F683}"/>
    <cellStyle name="Normal 4 5 3 3 2 2 3" xfId="3572" xr:uid="{203A734C-D4AD-45FF-A6D6-89B1B7DD75CA}"/>
    <cellStyle name="Normal 4 5 3 3 2 2 4" xfId="6020" xr:uid="{370F1DA4-CC68-44A5-ABED-D6ABF07B4279}"/>
    <cellStyle name="Normal 4 5 3 3 2 3" xfId="1736" xr:uid="{A46781C7-99B8-4660-8372-04F2E9135D45}"/>
    <cellStyle name="Normal 4 5 3 3 2 3 2" xfId="4184" xr:uid="{270F6D2A-1D32-4B70-99F3-C7E33680881A}"/>
    <cellStyle name="Normal 4 5 3 3 2 3 3" xfId="6632" xr:uid="{BA59336C-F0B7-4AF5-8519-B53156A1FDFE}"/>
    <cellStyle name="Normal 4 5 3 3 2 4" xfId="2960" xr:uid="{C4DC0B59-2436-488D-919C-5610B8B57F31}"/>
    <cellStyle name="Normal 4 5 3 3 2 5" xfId="5408" xr:uid="{C0539370-E299-4B92-98CB-23396B52AB10}"/>
    <cellStyle name="Normal 4 5 3 3 3" xfId="818" xr:uid="{B87B1128-0C70-41FD-9C2F-A803C87F4F2C}"/>
    <cellStyle name="Normal 4 5 3 3 3 2" xfId="2042" xr:uid="{894F5DA0-C110-4841-861B-F8E50A3C6861}"/>
    <cellStyle name="Normal 4 5 3 3 3 2 2" xfId="4490" xr:uid="{C5B78853-222F-4505-B0ED-E95924BE68DF}"/>
    <cellStyle name="Normal 4 5 3 3 3 2 3" xfId="6938" xr:uid="{456F2599-0F4F-4E38-96E8-DEAEC68BC7C2}"/>
    <cellStyle name="Normal 4 5 3 3 3 3" xfId="3266" xr:uid="{41B9C118-9E9F-4524-BF88-E1408E5E8114}"/>
    <cellStyle name="Normal 4 5 3 3 3 4" xfId="5714" xr:uid="{BDAA414E-2FA7-4476-813B-4690CC40100B}"/>
    <cellStyle name="Normal 4 5 3 3 4" xfId="1430" xr:uid="{45A0F837-BAD4-4CFC-AF85-369D76B7BEC4}"/>
    <cellStyle name="Normal 4 5 3 3 4 2" xfId="3878" xr:uid="{24ED3216-63D3-4F8A-B837-28FC75DC49D0}"/>
    <cellStyle name="Normal 4 5 3 3 4 3" xfId="6326" xr:uid="{2A0EEF98-ADDC-430C-BC2E-2998EFF43796}"/>
    <cellStyle name="Normal 4 5 3 3 5" xfId="2654" xr:uid="{9785AE7E-3C87-4DC6-94EB-26C93FD4F510}"/>
    <cellStyle name="Normal 4 5 3 3 6" xfId="5102" xr:uid="{0F8FF487-922E-4EBF-811E-F2B66D02B911}"/>
    <cellStyle name="Normal 4 5 3 4" xfId="358" xr:uid="{D02B8DF0-78B5-4E81-B807-4532AE5DE25F}"/>
    <cellStyle name="Normal 4 5 3 4 2" xfId="971" xr:uid="{BF8525FC-5060-43C8-93C1-56FC8E566B52}"/>
    <cellStyle name="Normal 4 5 3 4 2 2" xfId="2195" xr:uid="{F471A9D6-19B1-4BBD-96E6-49C91720AEA5}"/>
    <cellStyle name="Normal 4 5 3 4 2 2 2" xfId="4643" xr:uid="{32B44A50-CA11-44E6-8ED1-7B48C91CD7D5}"/>
    <cellStyle name="Normal 4 5 3 4 2 2 3" xfId="7091" xr:uid="{8FD21042-ABD5-426E-ABDB-26421A563ABB}"/>
    <cellStyle name="Normal 4 5 3 4 2 3" xfId="3419" xr:uid="{FB952322-92E3-4B33-8D50-043FC9AC8DD9}"/>
    <cellStyle name="Normal 4 5 3 4 2 4" xfId="5867" xr:uid="{57585B1A-81E9-477B-976F-192DBE03BC83}"/>
    <cellStyle name="Normal 4 5 3 4 3" xfId="1583" xr:uid="{BFA85AB5-0058-449A-9E0A-1193893AAC14}"/>
    <cellStyle name="Normal 4 5 3 4 3 2" xfId="4031" xr:uid="{ED011C56-E065-492F-8CA2-B45A876822D8}"/>
    <cellStyle name="Normal 4 5 3 4 3 3" xfId="6479" xr:uid="{02F532AE-A3D4-4390-A5C1-B1990574BF54}"/>
    <cellStyle name="Normal 4 5 3 4 4" xfId="2807" xr:uid="{2ED3F5EF-4E73-4A1A-982B-9B7F25D78C06}"/>
    <cellStyle name="Normal 4 5 3 4 5" xfId="5255" xr:uid="{090204A2-6598-4D2E-8154-E2F1A7F0EB4E}"/>
    <cellStyle name="Normal 4 5 3 5" xfId="665" xr:uid="{FC10B06E-02EB-4646-95F9-03E2CE0C3ED9}"/>
    <cellStyle name="Normal 4 5 3 5 2" xfId="1889" xr:uid="{EAE697CD-DB2A-4206-9108-E1B85F9F3881}"/>
    <cellStyle name="Normal 4 5 3 5 2 2" xfId="4337" xr:uid="{8389DE12-189B-4C11-B992-60F82CD331E5}"/>
    <cellStyle name="Normal 4 5 3 5 2 3" xfId="6785" xr:uid="{FB6057C6-C768-4F10-B777-87CB25411847}"/>
    <cellStyle name="Normal 4 5 3 5 3" xfId="3113" xr:uid="{D051EE14-1C7F-4D50-A2D5-AEC6FB4E6E1D}"/>
    <cellStyle name="Normal 4 5 3 5 4" xfId="5561" xr:uid="{06C50385-2434-4B43-80C5-4280CCB95D80}"/>
    <cellStyle name="Normal 4 5 3 6" xfId="1277" xr:uid="{2C55E267-AE0B-444F-BD0F-F31B2049715C}"/>
    <cellStyle name="Normal 4 5 3 6 2" xfId="3725" xr:uid="{8E389789-9064-44F9-B7DB-0038EA0FF25B}"/>
    <cellStyle name="Normal 4 5 3 6 3" xfId="6173" xr:uid="{0452489E-18CB-4D8E-9951-37FC9C44CC04}"/>
    <cellStyle name="Normal 4 5 3 7" xfId="2501" xr:uid="{87C45B76-D1C3-4CE4-A0DF-2429C7FA7DF6}"/>
    <cellStyle name="Normal 4 5 3 8" xfId="4949" xr:uid="{007C5463-E343-4E8D-858D-4E4A1BE4BF38}"/>
    <cellStyle name="Normal 4 5 4" xfId="87" xr:uid="{89EB8C41-FA23-4689-8ADC-29F8599D9F01}"/>
    <cellStyle name="Normal 4 5 4 2" xfId="240" xr:uid="{F49D770A-775F-4EB9-872F-F0D0391A57E9}"/>
    <cellStyle name="Normal 4 5 4 2 2" xfId="547" xr:uid="{ED020E9D-6032-4DFE-8C70-1F228A4D2B18}"/>
    <cellStyle name="Normal 4 5 4 2 2 2" xfId="1160" xr:uid="{445F0643-E158-4E98-A5B3-95824CB9FDF0}"/>
    <cellStyle name="Normal 4 5 4 2 2 2 2" xfId="2384" xr:uid="{E735C7DD-529B-4309-827C-A7CE2DC3C002}"/>
    <cellStyle name="Normal 4 5 4 2 2 2 2 2" xfId="4832" xr:uid="{C0BD0B89-8C53-415C-B82B-1C5CE2A0F4A9}"/>
    <cellStyle name="Normal 4 5 4 2 2 2 2 3" xfId="7280" xr:uid="{D6BC9F6F-26BA-4DC7-A5DC-E155AF1DEC05}"/>
    <cellStyle name="Normal 4 5 4 2 2 2 3" xfId="3608" xr:uid="{F4FC3E81-BE95-4C9E-BB50-5203AF0287C3}"/>
    <cellStyle name="Normal 4 5 4 2 2 2 4" xfId="6056" xr:uid="{9396CFE3-56D3-42DF-BA14-CFF57584262C}"/>
    <cellStyle name="Normal 4 5 4 2 2 3" xfId="1772" xr:uid="{E4A5E037-4C09-4460-83D6-7423C1099CA4}"/>
    <cellStyle name="Normal 4 5 4 2 2 3 2" xfId="4220" xr:uid="{EE044A9B-7E47-4D68-A153-C93A71903743}"/>
    <cellStyle name="Normal 4 5 4 2 2 3 3" xfId="6668" xr:uid="{E058B202-8FF4-44A3-9AD9-6DE33DC31B71}"/>
    <cellStyle name="Normal 4 5 4 2 2 4" xfId="2996" xr:uid="{D6DF8803-C113-49AD-9592-C7D85C6E9881}"/>
    <cellStyle name="Normal 4 5 4 2 2 5" xfId="5444" xr:uid="{2E2C4E0E-6B4A-4B85-9F05-011A455A6376}"/>
    <cellStyle name="Normal 4 5 4 2 3" xfId="854" xr:uid="{303BD7C1-C4C8-4108-A378-C1F77E192F67}"/>
    <cellStyle name="Normal 4 5 4 2 3 2" xfId="2078" xr:uid="{D63DE87F-9829-4A4E-8D79-66AA16C80242}"/>
    <cellStyle name="Normal 4 5 4 2 3 2 2" xfId="4526" xr:uid="{62AB84B4-3368-4EDD-8C2D-D1003DB21AD8}"/>
    <cellStyle name="Normal 4 5 4 2 3 2 3" xfId="6974" xr:uid="{BDD50BEF-04E2-43E3-AE90-C08312AF01F6}"/>
    <cellStyle name="Normal 4 5 4 2 3 3" xfId="3302" xr:uid="{1CA302A5-0B7E-42FF-8397-F2A86477D9C4}"/>
    <cellStyle name="Normal 4 5 4 2 3 4" xfId="5750" xr:uid="{47284536-C30D-44F7-8FF7-FC2E29EC98CC}"/>
    <cellStyle name="Normal 4 5 4 2 4" xfId="1466" xr:uid="{04C5B22E-165D-46D6-9979-DDB7DCB2ECAF}"/>
    <cellStyle name="Normal 4 5 4 2 4 2" xfId="3914" xr:uid="{092B78C8-AE3F-4AA7-BFC1-8790095057A2}"/>
    <cellStyle name="Normal 4 5 4 2 4 3" xfId="6362" xr:uid="{BFE86749-335B-460E-AC51-C73B3AACD885}"/>
    <cellStyle name="Normal 4 5 4 2 5" xfId="2690" xr:uid="{0BB755BA-1AC5-4CB0-A15F-557C2AE7AC64}"/>
    <cellStyle name="Normal 4 5 4 2 6" xfId="5138" xr:uid="{5585DE03-E9A9-4D26-9756-68D664860468}"/>
    <cellStyle name="Normal 4 5 4 3" xfId="394" xr:uid="{BE39E00B-1D4A-4492-8F93-713EA4391A51}"/>
    <cellStyle name="Normal 4 5 4 3 2" xfId="1007" xr:uid="{59090E98-4F80-4A17-885E-B4D070FC6B0A}"/>
    <cellStyle name="Normal 4 5 4 3 2 2" xfId="2231" xr:uid="{705A10B6-FA21-44E7-8EA1-3EF0E9A5EAE4}"/>
    <cellStyle name="Normal 4 5 4 3 2 2 2" xfId="4679" xr:uid="{63EB542C-E6DE-4630-9330-26C863634FC5}"/>
    <cellStyle name="Normal 4 5 4 3 2 2 3" xfId="7127" xr:uid="{129D0060-255C-4339-B522-DC9EFB562684}"/>
    <cellStyle name="Normal 4 5 4 3 2 3" xfId="3455" xr:uid="{517DE546-7B22-401E-9EEF-8729BB8390EA}"/>
    <cellStyle name="Normal 4 5 4 3 2 4" xfId="5903" xr:uid="{43D5E5FA-BD3B-4D8D-9A39-EAFFF5B7AEC1}"/>
    <cellStyle name="Normal 4 5 4 3 3" xfId="1619" xr:uid="{4102D6EF-B6ED-4CE0-B7A1-BDB8D7DE3769}"/>
    <cellStyle name="Normal 4 5 4 3 3 2" xfId="4067" xr:uid="{3AA37CFC-F50D-4E63-A8BC-E7328372263F}"/>
    <cellStyle name="Normal 4 5 4 3 3 3" xfId="6515" xr:uid="{F47D3D9A-051C-4E52-B085-5154F3D69215}"/>
    <cellStyle name="Normal 4 5 4 3 4" xfId="2843" xr:uid="{5E57B882-8DE6-4B65-AA58-0C4D44D18602}"/>
    <cellStyle name="Normal 4 5 4 3 5" xfId="5291" xr:uid="{C47F6887-33A1-43EA-9872-8C4ED5890F30}"/>
    <cellStyle name="Normal 4 5 4 4" xfId="701" xr:uid="{CD42FA4D-936C-4EF0-ADE0-5344DF583235}"/>
    <cellStyle name="Normal 4 5 4 4 2" xfId="1925" xr:uid="{ECD9148F-A82E-4546-AF11-A421F4CDCBD3}"/>
    <cellStyle name="Normal 4 5 4 4 2 2" xfId="4373" xr:uid="{5DE11A6C-3005-48BF-94BE-51D56E29C762}"/>
    <cellStyle name="Normal 4 5 4 4 2 3" xfId="6821" xr:uid="{F04268B5-AC48-4528-9399-215B8A1E4D20}"/>
    <cellStyle name="Normal 4 5 4 4 3" xfId="3149" xr:uid="{34D55746-E6F8-40D5-8F3C-5F8938772D8C}"/>
    <cellStyle name="Normal 4 5 4 4 4" xfId="5597" xr:uid="{3A80FFCA-886C-45E5-91AD-8797785B4416}"/>
    <cellStyle name="Normal 4 5 4 5" xfId="1313" xr:uid="{836FAF0F-C3E7-4FC9-B2B2-E1D3CFD10349}"/>
    <cellStyle name="Normal 4 5 4 5 2" xfId="3761" xr:uid="{DA6F46C1-68C4-41B3-9AFE-0852859684B9}"/>
    <cellStyle name="Normal 4 5 4 5 3" xfId="6209" xr:uid="{42E0A1B1-BFAD-40C0-BB1D-125DBE075D7E}"/>
    <cellStyle name="Normal 4 5 4 6" xfId="2537" xr:uid="{9D2556F7-D136-4DAC-B7B5-6059AF9F9DFE}"/>
    <cellStyle name="Normal 4 5 4 7" xfId="4985" xr:uid="{6E948865-9FA5-4C72-9342-A8BE7EC1EEDA}"/>
    <cellStyle name="Normal 4 5 5" xfId="99" xr:uid="{B23830B4-6E8E-4674-8A7C-AACD62960EB9}"/>
    <cellStyle name="Normal 4 5 5 2" xfId="252" xr:uid="{0C199F7F-8374-435C-ACA7-FC128B377E62}"/>
    <cellStyle name="Normal 4 5 5 2 2" xfId="559" xr:uid="{A87DFE99-F81A-493D-BE70-F788C8C61890}"/>
    <cellStyle name="Normal 4 5 5 2 2 2" xfId="1172" xr:uid="{8009A17D-2C4B-4D78-9413-89CAE4AE8049}"/>
    <cellStyle name="Normal 4 5 5 2 2 2 2" xfId="2396" xr:uid="{5A569ED8-0AFA-467E-AC66-DD8AF56AF78F}"/>
    <cellStyle name="Normal 4 5 5 2 2 2 2 2" xfId="4844" xr:uid="{AA87BC0B-6B18-45AC-84C0-0C88B8571003}"/>
    <cellStyle name="Normal 4 5 5 2 2 2 2 3" xfId="7292" xr:uid="{180DEC52-19DB-4396-BCA7-BAD727F07F5E}"/>
    <cellStyle name="Normal 4 5 5 2 2 2 3" xfId="3620" xr:uid="{5FE6834D-87A9-4FDB-A9C4-14CE7E86CEBB}"/>
    <cellStyle name="Normal 4 5 5 2 2 2 4" xfId="6068" xr:uid="{0BD4DFD4-DE5E-4032-887B-19551E289643}"/>
    <cellStyle name="Normal 4 5 5 2 2 3" xfId="1784" xr:uid="{5053D1A1-BAC8-470B-B9CF-5566A477163A}"/>
    <cellStyle name="Normal 4 5 5 2 2 3 2" xfId="4232" xr:uid="{279051CE-75FE-4544-A624-B70BD6CC0ADD}"/>
    <cellStyle name="Normal 4 5 5 2 2 3 3" xfId="6680" xr:uid="{B73FACE4-8CBA-40E9-B305-91EE932B1F53}"/>
    <cellStyle name="Normal 4 5 5 2 2 4" xfId="3008" xr:uid="{29603521-C7A5-4392-AED4-26EDDC569306}"/>
    <cellStyle name="Normal 4 5 5 2 2 5" xfId="5456" xr:uid="{02A92651-C7FF-41A1-8668-F7A482A74C50}"/>
    <cellStyle name="Normal 4 5 5 2 3" xfId="866" xr:uid="{6A3FA5C9-C120-44E8-A6A0-A5271F55C71A}"/>
    <cellStyle name="Normal 4 5 5 2 3 2" xfId="2090" xr:uid="{7B9E3706-3986-478C-AB60-DB61931E3B90}"/>
    <cellStyle name="Normal 4 5 5 2 3 2 2" xfId="4538" xr:uid="{EDECAC95-158F-4D27-A86A-8797A3B1D270}"/>
    <cellStyle name="Normal 4 5 5 2 3 2 3" xfId="6986" xr:uid="{8F47CFEF-3493-46E8-8EBF-EAC51ADCC577}"/>
    <cellStyle name="Normal 4 5 5 2 3 3" xfId="3314" xr:uid="{5D34903B-98BE-4FE2-A752-E55811CF1F8F}"/>
    <cellStyle name="Normal 4 5 5 2 3 4" xfId="5762" xr:uid="{F486C9B1-E0E1-4B16-90EC-52E52FDE58C4}"/>
    <cellStyle name="Normal 4 5 5 2 4" xfId="1478" xr:uid="{93C6F547-14D4-4BE8-BCB5-39AF7E71702E}"/>
    <cellStyle name="Normal 4 5 5 2 4 2" xfId="3926" xr:uid="{9176A28C-92AC-447E-AD88-8B0A8701ABE7}"/>
    <cellStyle name="Normal 4 5 5 2 4 3" xfId="6374" xr:uid="{61880A5C-630C-47E0-8672-8A60D12499DF}"/>
    <cellStyle name="Normal 4 5 5 2 5" xfId="2702" xr:uid="{E2C0095B-1EDD-43F7-8C07-8FCB8604A8C4}"/>
    <cellStyle name="Normal 4 5 5 2 6" xfId="5150" xr:uid="{702FA96C-0F6E-4B95-80CA-097B1F280D10}"/>
    <cellStyle name="Normal 4 5 5 3" xfId="406" xr:uid="{EAB3A3E9-FF1C-4F35-843C-D38DCA62A12D}"/>
    <cellStyle name="Normal 4 5 5 3 2" xfId="1019" xr:uid="{44B4F2BC-186E-4A60-AE51-DB9B1E067876}"/>
    <cellStyle name="Normal 4 5 5 3 2 2" xfId="2243" xr:uid="{53BDCECD-5E17-4237-9275-6D6C08D2E893}"/>
    <cellStyle name="Normal 4 5 5 3 2 2 2" xfId="4691" xr:uid="{41BB1688-0F7D-4ACD-A562-C6349A041053}"/>
    <cellStyle name="Normal 4 5 5 3 2 2 3" xfId="7139" xr:uid="{D7666282-6CF5-48BB-858E-E6178D073043}"/>
    <cellStyle name="Normal 4 5 5 3 2 3" xfId="3467" xr:uid="{E36FF236-CB16-404A-A2E5-CBBFF02196DB}"/>
    <cellStyle name="Normal 4 5 5 3 2 4" xfId="5915" xr:uid="{4B0D3975-E9F8-41EA-896C-298FF38071CF}"/>
    <cellStyle name="Normal 4 5 5 3 3" xfId="1631" xr:uid="{E1ABD443-6A94-417E-8B04-A8866979288B}"/>
    <cellStyle name="Normal 4 5 5 3 3 2" xfId="4079" xr:uid="{E38BC5C0-0393-4AE0-9354-2538BAD05269}"/>
    <cellStyle name="Normal 4 5 5 3 3 3" xfId="6527" xr:uid="{5984102C-EF79-497E-993E-FD42DE362639}"/>
    <cellStyle name="Normal 4 5 5 3 4" xfId="2855" xr:uid="{32221611-ADFA-417F-835A-13D12C088DFB}"/>
    <cellStyle name="Normal 4 5 5 3 5" xfId="5303" xr:uid="{4B0F21C9-BFB1-4497-AFE1-1F2857FE4915}"/>
    <cellStyle name="Normal 4 5 5 4" xfId="713" xr:uid="{3FF9D1D5-6186-49FF-8BE3-71EA6DFA5F66}"/>
    <cellStyle name="Normal 4 5 5 4 2" xfId="1937" xr:uid="{53AF08FD-7F23-4050-8646-0F416B77DE3D}"/>
    <cellStyle name="Normal 4 5 5 4 2 2" xfId="4385" xr:uid="{87EFAA06-0F89-482F-BFEA-5FCAD1D34077}"/>
    <cellStyle name="Normal 4 5 5 4 2 3" xfId="6833" xr:uid="{E5AA6FAE-2583-41EF-844D-BA7D8AE848C3}"/>
    <cellStyle name="Normal 4 5 5 4 3" xfId="3161" xr:uid="{41E4E529-E656-4FDD-A6FA-A8B709AD8202}"/>
    <cellStyle name="Normal 4 5 5 4 4" xfId="5609" xr:uid="{9484C918-66FC-4091-BA39-BCFA6B9CE945}"/>
    <cellStyle name="Normal 4 5 5 5" xfId="1325" xr:uid="{21099C6F-062C-45F6-9B0F-829A188748C8}"/>
    <cellStyle name="Normal 4 5 5 5 2" xfId="3773" xr:uid="{693FC9B3-CEDD-46D7-8707-A89EDD58DE03}"/>
    <cellStyle name="Normal 4 5 5 5 3" xfId="6221" xr:uid="{EF01166D-E8DB-4129-8575-A5DCE58AE944}"/>
    <cellStyle name="Normal 4 5 5 6" xfId="2549" xr:uid="{39E513EB-FA0F-4AC0-9D66-F4F1DDFA1B6D}"/>
    <cellStyle name="Normal 4 5 5 7" xfId="4997" xr:uid="{8BC17735-6A30-496D-BBE0-3BE6EF0A7EA2}"/>
    <cellStyle name="Normal 4 5 6" xfId="171" xr:uid="{B4A998A3-B767-4E3F-8808-DC954528A615}"/>
    <cellStyle name="Normal 4 5 6 2" xfId="478" xr:uid="{E0778991-C79F-4136-A65B-1D34CCB688B2}"/>
    <cellStyle name="Normal 4 5 6 2 2" xfId="1091" xr:uid="{C727E079-1B57-4091-AB3A-011C0E8F6227}"/>
    <cellStyle name="Normal 4 5 6 2 2 2" xfId="2315" xr:uid="{D1B9CD3F-AB61-468C-BD66-1F1F6795ED32}"/>
    <cellStyle name="Normal 4 5 6 2 2 2 2" xfId="4763" xr:uid="{E7F06FEF-DACA-44DF-AB15-D866EF996B6A}"/>
    <cellStyle name="Normal 4 5 6 2 2 2 3" xfId="7211" xr:uid="{ACC1CCBA-6EA5-479C-8422-E1FA1F273A93}"/>
    <cellStyle name="Normal 4 5 6 2 2 3" xfId="3539" xr:uid="{C0DA7D1E-FADC-4437-982D-C897083E490B}"/>
    <cellStyle name="Normal 4 5 6 2 2 4" xfId="5987" xr:uid="{64CFB174-A156-48A2-B9B8-CC33D8E46A5D}"/>
    <cellStyle name="Normal 4 5 6 2 3" xfId="1703" xr:uid="{12083A13-5BDA-459C-A735-FF27608C7202}"/>
    <cellStyle name="Normal 4 5 6 2 3 2" xfId="4151" xr:uid="{E6BACB6F-1A20-4D94-AF6F-BC3DBA70CF99}"/>
    <cellStyle name="Normal 4 5 6 2 3 3" xfId="6599" xr:uid="{2E9ABA25-1CB7-4D9F-BB09-F472A7609E11}"/>
    <cellStyle name="Normal 4 5 6 2 4" xfId="2927" xr:uid="{FC621B7D-07AE-4F46-AF67-7B963CF66BD0}"/>
    <cellStyle name="Normal 4 5 6 2 5" xfId="5375" xr:uid="{62FD0E82-1311-496C-A7D5-502508DE5C1D}"/>
    <cellStyle name="Normal 4 5 6 3" xfId="785" xr:uid="{DBC06D6D-781E-484E-96AF-E336DE667B38}"/>
    <cellStyle name="Normal 4 5 6 3 2" xfId="2009" xr:uid="{4BA744CD-1F3F-4365-B5C3-4D413048939F}"/>
    <cellStyle name="Normal 4 5 6 3 2 2" xfId="4457" xr:uid="{640038F9-19E5-41CE-9A59-CC7A36A3D0FA}"/>
    <cellStyle name="Normal 4 5 6 3 2 3" xfId="6905" xr:uid="{EB56AC92-FDFD-4F8C-B09A-BF1B1A183B9C}"/>
    <cellStyle name="Normal 4 5 6 3 3" xfId="3233" xr:uid="{C9CECEA9-C9FB-4491-8E9C-950C389CB3BF}"/>
    <cellStyle name="Normal 4 5 6 3 4" xfId="5681" xr:uid="{0534643A-CBB7-41E0-9AA5-95B25C033F90}"/>
    <cellStyle name="Normal 4 5 6 4" xfId="1397" xr:uid="{2980291B-3583-4DD5-9813-72F8CA792FEB}"/>
    <cellStyle name="Normal 4 5 6 4 2" xfId="3845" xr:uid="{886950DD-7E26-46BA-8939-A325ED6A71BC}"/>
    <cellStyle name="Normal 4 5 6 4 3" xfId="6293" xr:uid="{32A3F6FF-79EE-422C-AC94-E4B75A19AC45}"/>
    <cellStyle name="Normal 4 5 6 5" xfId="2621" xr:uid="{2CD4A681-AF0D-4B18-8684-EA7126AF63E4}"/>
    <cellStyle name="Normal 4 5 6 6" xfId="5069" xr:uid="{C3E609C8-4DD9-4B96-8978-58094A16A758}"/>
    <cellStyle name="Normal 4 5 7" xfId="325" xr:uid="{64FD5696-10B0-401C-A590-835CC1352C7F}"/>
    <cellStyle name="Normal 4 5 7 2" xfId="938" xr:uid="{5F9EB600-266D-48AD-B03A-B5E53CD0B398}"/>
    <cellStyle name="Normal 4 5 7 2 2" xfId="2162" xr:uid="{E75B7A9B-9CD5-4974-B469-02EF0C9A8EF3}"/>
    <cellStyle name="Normal 4 5 7 2 2 2" xfId="4610" xr:uid="{E08CC232-713B-4949-A264-52916CE9E783}"/>
    <cellStyle name="Normal 4 5 7 2 2 3" xfId="7058" xr:uid="{EDBD68CA-DA79-435B-A7EE-1D7DA41520F4}"/>
    <cellStyle name="Normal 4 5 7 2 3" xfId="3386" xr:uid="{A0C03E11-0057-40D1-99EE-0AEAFB16C92A}"/>
    <cellStyle name="Normal 4 5 7 2 4" xfId="5834" xr:uid="{B2B0F7E0-6813-48C6-A589-6F3C0CCB7B94}"/>
    <cellStyle name="Normal 4 5 7 3" xfId="1550" xr:uid="{A587286B-203E-4EA4-9DAA-83096264321F}"/>
    <cellStyle name="Normal 4 5 7 3 2" xfId="3998" xr:uid="{1D60B658-FAB4-47D8-B8F7-A28D20EC5D3A}"/>
    <cellStyle name="Normal 4 5 7 3 3" xfId="6446" xr:uid="{0D84B150-B925-4656-A954-AB53C4B0831B}"/>
    <cellStyle name="Normal 4 5 7 4" xfId="2774" xr:uid="{0F62F60C-93E0-41F9-932B-C5B737EFE185}"/>
    <cellStyle name="Normal 4 5 7 5" xfId="5222" xr:uid="{409385EA-EA8B-4631-A344-9E9041F065A4}"/>
    <cellStyle name="Normal 4 5 8" xfId="632" xr:uid="{F6B1724E-C4CF-460B-B79C-917B32E8DEE9}"/>
    <cellStyle name="Normal 4 5 8 2" xfId="1856" xr:uid="{2FA76D2C-4C9F-4ADD-81E4-26C1C417BE4E}"/>
    <cellStyle name="Normal 4 5 8 2 2" xfId="4304" xr:uid="{C2C6308B-8EB6-4E56-8CD5-7AF7636F2B59}"/>
    <cellStyle name="Normal 4 5 8 2 3" xfId="6752" xr:uid="{ACEB4B31-9AAB-4944-BBC7-896FC0C1286A}"/>
    <cellStyle name="Normal 4 5 8 3" xfId="3080" xr:uid="{1A9FDC7E-C6DC-4171-AF66-64D839EDDAE0}"/>
    <cellStyle name="Normal 4 5 8 4" xfId="5528" xr:uid="{94684F08-6BE3-4D3E-98C4-A3699A7EE0DE}"/>
    <cellStyle name="Normal 4 5 9" xfId="1244" xr:uid="{E88B9A42-1D13-4319-941D-D36EE905F44F}"/>
    <cellStyle name="Normal 4 5 9 2" xfId="3692" xr:uid="{D5A251F7-29C5-4012-BAE9-F4FA85C23C9B}"/>
    <cellStyle name="Normal 4 5 9 2 2" xfId="7368" xr:uid="{6AD8F07A-5DF5-4251-97B1-5F52C335F497}"/>
    <cellStyle name="Normal 4 5 9 3" xfId="6140" xr:uid="{859C34B5-9983-4A41-9F7C-37655D9FE14E}"/>
    <cellStyle name="Normal 4 6" xfId="14" xr:uid="{DD97FEBC-5AB6-4456-948D-0B6AD1ED90D9}"/>
    <cellStyle name="Normal 4 6 10" xfId="4913" xr:uid="{81BA56FA-12FD-43D7-9D5A-53D0BFAD4100}"/>
    <cellStyle name="Normal 4 6 2" xfId="32" xr:uid="{C2E0E9DB-FCFD-4794-9A60-0DC209DEA5CD}"/>
    <cellStyle name="Normal 4 6 2 2" xfId="69" xr:uid="{D59D6BE9-3C14-49B0-B530-87213DF04C1B}"/>
    <cellStyle name="Normal 4 6 2 2 2" xfId="150" xr:uid="{2F935BDA-0455-4F1B-9652-AA13D1CBFE11}"/>
    <cellStyle name="Normal 4 6 2 2 2 2" xfId="303" xr:uid="{7B4E89AC-1866-45FA-8229-C9BC9DC619E6}"/>
    <cellStyle name="Normal 4 6 2 2 2 2 2" xfId="610" xr:uid="{8F7F094F-2E6B-4E1A-8473-23A3F3DC5B0F}"/>
    <cellStyle name="Normal 4 6 2 2 2 2 2 2" xfId="1223" xr:uid="{49B16F17-3FB1-4282-844B-322E35370F43}"/>
    <cellStyle name="Normal 4 6 2 2 2 2 2 2 2" xfId="2447" xr:uid="{96A482D5-7611-4060-A389-CF112F781248}"/>
    <cellStyle name="Normal 4 6 2 2 2 2 2 2 2 2" xfId="4895" xr:uid="{AC62DEE8-7FFE-4E51-8A1B-44F7C6C22DA1}"/>
    <cellStyle name="Normal 4 6 2 2 2 2 2 2 2 3" xfId="7343" xr:uid="{4D4408B5-7E77-4E95-AD9A-97B3C0421AE9}"/>
    <cellStyle name="Normal 4 6 2 2 2 2 2 2 3" xfId="3671" xr:uid="{9DB34E06-1CAA-42D7-B853-1818804216AC}"/>
    <cellStyle name="Normal 4 6 2 2 2 2 2 2 4" xfId="6119" xr:uid="{08822475-F11A-4B40-9B3A-32C03F8ABA9B}"/>
    <cellStyle name="Normal 4 6 2 2 2 2 2 3" xfId="1835" xr:uid="{5C4DBBC2-108D-4F82-A1B0-ED59ED4686CB}"/>
    <cellStyle name="Normal 4 6 2 2 2 2 2 3 2" xfId="4283" xr:uid="{AA82074A-7D89-492A-B7DD-A65CDE5B1FEC}"/>
    <cellStyle name="Normal 4 6 2 2 2 2 2 3 3" xfId="6731" xr:uid="{4E864DAB-7E40-464E-92A7-1B95D973BD6F}"/>
    <cellStyle name="Normal 4 6 2 2 2 2 2 4" xfId="3059" xr:uid="{F25A06F7-000E-451E-938B-765D77268EB4}"/>
    <cellStyle name="Normal 4 6 2 2 2 2 2 5" xfId="5507" xr:uid="{50428E6D-AF9F-4661-B428-53A1D35A2C2D}"/>
    <cellStyle name="Normal 4 6 2 2 2 2 3" xfId="917" xr:uid="{3AD66AAC-42FB-4C60-81FB-7EB094729901}"/>
    <cellStyle name="Normal 4 6 2 2 2 2 3 2" xfId="2141" xr:uid="{3A3E92C9-CEDB-44E6-BF96-BA35E9B05AEA}"/>
    <cellStyle name="Normal 4 6 2 2 2 2 3 2 2" xfId="4589" xr:uid="{5817E5DD-5F9F-425A-A519-4757E47E6361}"/>
    <cellStyle name="Normal 4 6 2 2 2 2 3 2 3" xfId="7037" xr:uid="{E9B4564B-A065-4F88-B6E7-5CC61054002D}"/>
    <cellStyle name="Normal 4 6 2 2 2 2 3 3" xfId="3365" xr:uid="{48D49F23-418D-4431-B648-8A442C8AF298}"/>
    <cellStyle name="Normal 4 6 2 2 2 2 3 4" xfId="5813" xr:uid="{95B95F2F-09B5-43E3-B47F-D8E1994ECBF2}"/>
    <cellStyle name="Normal 4 6 2 2 2 2 4" xfId="1529" xr:uid="{AE925EC1-142D-4254-9026-FE2B13B0A560}"/>
    <cellStyle name="Normal 4 6 2 2 2 2 4 2" xfId="3977" xr:uid="{EF05C117-271E-4B20-8F32-B38237C05BEC}"/>
    <cellStyle name="Normal 4 6 2 2 2 2 4 3" xfId="6425" xr:uid="{C940774B-6C7C-44A0-9A54-34A60CBD04F6}"/>
    <cellStyle name="Normal 4 6 2 2 2 2 5" xfId="2753" xr:uid="{54DD3CBD-CA74-4A16-916B-A599D0B28A13}"/>
    <cellStyle name="Normal 4 6 2 2 2 2 6" xfId="5201" xr:uid="{89EAE0CD-C1A6-4036-B056-30BCC29C9543}"/>
    <cellStyle name="Normal 4 6 2 2 2 3" xfId="457" xr:uid="{1AFC3655-0764-4618-842C-35732E475F73}"/>
    <cellStyle name="Normal 4 6 2 2 2 3 2" xfId="1070" xr:uid="{ED71E508-0C15-4FEA-9CBE-3236B5A9C1C6}"/>
    <cellStyle name="Normal 4 6 2 2 2 3 2 2" xfId="2294" xr:uid="{764963A8-AC9E-415B-A202-03AB6EDC9C8E}"/>
    <cellStyle name="Normal 4 6 2 2 2 3 2 2 2" xfId="4742" xr:uid="{CFDECD97-8664-420A-9E7E-AB9722C78120}"/>
    <cellStyle name="Normal 4 6 2 2 2 3 2 2 3" xfId="7190" xr:uid="{005CE4F4-0A5F-4CEA-91E2-91217125997F}"/>
    <cellStyle name="Normal 4 6 2 2 2 3 2 3" xfId="3518" xr:uid="{2FADD484-80BB-4CA6-82F5-597715CEDC5B}"/>
    <cellStyle name="Normal 4 6 2 2 2 3 2 4" xfId="5966" xr:uid="{294C81EA-34E1-4CCD-AAFD-9D99E4E0C6B2}"/>
    <cellStyle name="Normal 4 6 2 2 2 3 3" xfId="1682" xr:uid="{5AD5DBCC-F30E-4E40-A7C1-7F9D074FF599}"/>
    <cellStyle name="Normal 4 6 2 2 2 3 3 2" xfId="4130" xr:uid="{F8E24E4E-DF26-4FEE-8427-175138EB66C8}"/>
    <cellStyle name="Normal 4 6 2 2 2 3 3 3" xfId="6578" xr:uid="{3C9071AA-F4AB-43A5-869F-42D3C60E5EAE}"/>
    <cellStyle name="Normal 4 6 2 2 2 3 4" xfId="2906" xr:uid="{FC6F244A-B8A3-46C9-ACC6-636DC0F5DC5E}"/>
    <cellStyle name="Normal 4 6 2 2 2 3 5" xfId="5354" xr:uid="{8A37FF40-C0BA-4CAA-BC94-DDF7C002BB70}"/>
    <cellStyle name="Normal 4 6 2 2 2 4" xfId="764" xr:uid="{F84AF654-D5D2-42E4-BEC7-70F7CEFDBE01}"/>
    <cellStyle name="Normal 4 6 2 2 2 4 2" xfId="1988" xr:uid="{851D3A26-A283-484D-B81F-E45585419CF7}"/>
    <cellStyle name="Normal 4 6 2 2 2 4 2 2" xfId="4436" xr:uid="{769A5399-4809-48E3-A0A8-0573683DAA0A}"/>
    <cellStyle name="Normal 4 6 2 2 2 4 2 3" xfId="6884" xr:uid="{4B4805AD-0C21-44C6-8439-B73FD32D29B0}"/>
    <cellStyle name="Normal 4 6 2 2 2 4 3" xfId="3212" xr:uid="{4A50A484-263A-4AC4-A646-C3FBF96F5FD1}"/>
    <cellStyle name="Normal 4 6 2 2 2 4 4" xfId="5660" xr:uid="{6A01B6FE-29EC-4528-AE17-5167E832BD4A}"/>
    <cellStyle name="Normal 4 6 2 2 2 5" xfId="1376" xr:uid="{B19E1BAD-FD6A-4BCD-A0CA-E1B4F80E23FD}"/>
    <cellStyle name="Normal 4 6 2 2 2 5 2" xfId="3824" xr:uid="{4B20A588-5EF6-4C9E-BF06-22E679004A1D}"/>
    <cellStyle name="Normal 4 6 2 2 2 5 3" xfId="6272" xr:uid="{7EFF9786-47FB-49BB-B816-7DF2AB690B31}"/>
    <cellStyle name="Normal 4 6 2 2 2 6" xfId="2600" xr:uid="{6900C117-288F-48AE-990E-615D00AF6B46}"/>
    <cellStyle name="Normal 4 6 2 2 2 7" xfId="5048" xr:uid="{BD0DB18F-655D-494F-8DA2-053ECD2909DC}"/>
    <cellStyle name="Normal 4 6 2 2 3" xfId="222" xr:uid="{4EA9D01F-8229-4B05-A0B2-41A9DDE1C1DA}"/>
    <cellStyle name="Normal 4 6 2 2 3 2" xfId="529" xr:uid="{AA8E65D9-2836-4B47-B79C-C0E000AB986B}"/>
    <cellStyle name="Normal 4 6 2 2 3 2 2" xfId="1142" xr:uid="{F326F72F-BFC0-40DD-8FFB-59826D6F6207}"/>
    <cellStyle name="Normal 4 6 2 2 3 2 2 2" xfId="2366" xr:uid="{8DC176A4-1587-4F6B-94B4-569FD0A2CA1C}"/>
    <cellStyle name="Normal 4 6 2 2 3 2 2 2 2" xfId="4814" xr:uid="{080CAEC5-7D0B-4077-A70F-508E356245C9}"/>
    <cellStyle name="Normal 4 6 2 2 3 2 2 2 3" xfId="7262" xr:uid="{CEFCC0EB-FFC1-4BC5-8727-2EDDFA4FEBDF}"/>
    <cellStyle name="Normal 4 6 2 2 3 2 2 3" xfId="3590" xr:uid="{9BC07A15-467D-4A91-AB33-68C2DB462950}"/>
    <cellStyle name="Normal 4 6 2 2 3 2 2 4" xfId="6038" xr:uid="{0D07587C-E8BE-4328-A6DF-01C3D6044D3C}"/>
    <cellStyle name="Normal 4 6 2 2 3 2 3" xfId="1754" xr:uid="{5D353975-051A-4F11-A435-3C1B263B6823}"/>
    <cellStyle name="Normal 4 6 2 2 3 2 3 2" xfId="4202" xr:uid="{2BFC342A-2027-4D04-9C22-31604754A5B2}"/>
    <cellStyle name="Normal 4 6 2 2 3 2 3 3" xfId="6650" xr:uid="{782F2903-A357-4928-A1E1-B0543D831AD3}"/>
    <cellStyle name="Normal 4 6 2 2 3 2 4" xfId="2978" xr:uid="{3401C922-3BD8-461F-92B5-23A8AB3325FF}"/>
    <cellStyle name="Normal 4 6 2 2 3 2 5" xfId="5426" xr:uid="{E51B664B-2439-4DE4-ADA4-3ED17BC7B0CA}"/>
    <cellStyle name="Normal 4 6 2 2 3 3" xfId="836" xr:uid="{57774C86-0794-476A-AAA1-74961FB3C984}"/>
    <cellStyle name="Normal 4 6 2 2 3 3 2" xfId="2060" xr:uid="{6401DB84-9B9C-412E-857A-E3F5ADA236B6}"/>
    <cellStyle name="Normal 4 6 2 2 3 3 2 2" xfId="4508" xr:uid="{89B46853-5ECD-4C0A-8698-0409E69F4D97}"/>
    <cellStyle name="Normal 4 6 2 2 3 3 2 3" xfId="6956" xr:uid="{EADDDAB8-6CF2-4B78-82F2-CD47619FBAF9}"/>
    <cellStyle name="Normal 4 6 2 2 3 3 3" xfId="3284" xr:uid="{A2F66F47-58C7-481A-8E33-F1DECAC49DCA}"/>
    <cellStyle name="Normal 4 6 2 2 3 3 4" xfId="5732" xr:uid="{601FD0BD-BA1C-4A92-9E5B-F8660B86AA94}"/>
    <cellStyle name="Normal 4 6 2 2 3 4" xfId="1448" xr:uid="{06FB9FED-D0FF-4EDB-92E1-8D951DB45E55}"/>
    <cellStyle name="Normal 4 6 2 2 3 4 2" xfId="3896" xr:uid="{2038D8AB-5DD6-4990-B7D5-EBCDC3A18797}"/>
    <cellStyle name="Normal 4 6 2 2 3 4 3" xfId="6344" xr:uid="{C9A19430-F15C-4659-89DF-52E04BD53696}"/>
    <cellStyle name="Normal 4 6 2 2 3 5" xfId="2672" xr:uid="{F5CB7E77-3BEC-4624-8447-6A5461CB8CE0}"/>
    <cellStyle name="Normal 4 6 2 2 3 6" xfId="5120" xr:uid="{BE8E8218-1AAE-424C-B1F6-D3A495E08B4C}"/>
    <cellStyle name="Normal 4 6 2 2 4" xfId="376" xr:uid="{6F92BA8E-F72A-458C-AA09-A8C396D436A0}"/>
    <cellStyle name="Normal 4 6 2 2 4 2" xfId="989" xr:uid="{55B2EBF4-A597-4454-BFC8-0B007B1D5E7E}"/>
    <cellStyle name="Normal 4 6 2 2 4 2 2" xfId="2213" xr:uid="{7BAE31C7-B452-4B84-81B1-966671CAE987}"/>
    <cellStyle name="Normal 4 6 2 2 4 2 2 2" xfId="4661" xr:uid="{F789497B-793B-4B4A-800C-88AA6C79A0AC}"/>
    <cellStyle name="Normal 4 6 2 2 4 2 2 3" xfId="7109" xr:uid="{31FA561B-FD96-4559-8147-DC9946F029DB}"/>
    <cellStyle name="Normal 4 6 2 2 4 2 3" xfId="3437" xr:uid="{B4C6E162-5571-4834-9A13-3E5BD36BF1AC}"/>
    <cellStyle name="Normal 4 6 2 2 4 2 4" xfId="5885" xr:uid="{57FE5E32-0460-46C0-9339-111DF18059F0}"/>
    <cellStyle name="Normal 4 6 2 2 4 3" xfId="1601" xr:uid="{77D04B9B-E5B1-4C1B-8F2D-796C69259629}"/>
    <cellStyle name="Normal 4 6 2 2 4 3 2" xfId="4049" xr:uid="{88597D6B-6E58-4E0E-A334-C593BD09A823}"/>
    <cellStyle name="Normal 4 6 2 2 4 3 3" xfId="6497" xr:uid="{3C86490E-F8EC-45BA-A7FE-4410CB2C3638}"/>
    <cellStyle name="Normal 4 6 2 2 4 4" xfId="2825" xr:uid="{18FE270D-9DE4-400B-9622-F73B786E5497}"/>
    <cellStyle name="Normal 4 6 2 2 4 5" xfId="5273" xr:uid="{9C904030-8C42-48CA-8649-07B411F3E30B}"/>
    <cellStyle name="Normal 4 6 2 2 5" xfId="683" xr:uid="{11D903F0-0404-470A-A3F1-A8FB9F0AA201}"/>
    <cellStyle name="Normal 4 6 2 2 5 2" xfId="1907" xr:uid="{F8292D0E-2B92-412F-8012-1481029C0EC8}"/>
    <cellStyle name="Normal 4 6 2 2 5 2 2" xfId="4355" xr:uid="{F69D1260-238E-4227-A77D-CCD327AC3194}"/>
    <cellStyle name="Normal 4 6 2 2 5 2 3" xfId="6803" xr:uid="{2D43D48B-894A-4F97-8516-5FF4C62B44DF}"/>
    <cellStyle name="Normal 4 6 2 2 5 3" xfId="3131" xr:uid="{195185AC-92B0-432F-A116-163DFE2A2B1D}"/>
    <cellStyle name="Normal 4 6 2 2 5 4" xfId="5579" xr:uid="{6F6C59BC-6697-4ED8-BCE8-0E104DFF6633}"/>
    <cellStyle name="Normal 4 6 2 2 6" xfId="1295" xr:uid="{76D6BE6C-EAAC-4ADB-AFC7-E0367518311E}"/>
    <cellStyle name="Normal 4 6 2 2 6 2" xfId="3743" xr:uid="{D089710B-8183-4380-B936-B5EDB298EA41}"/>
    <cellStyle name="Normal 4 6 2 2 6 3" xfId="6191" xr:uid="{34A3F343-C2AB-4FDE-9427-A0142D1624D3}"/>
    <cellStyle name="Normal 4 6 2 2 7" xfId="2519" xr:uid="{79C6AB43-75F3-45FF-9B6A-805FE22D84DD}"/>
    <cellStyle name="Normal 4 6 2 2 8" xfId="4967" xr:uid="{B8EC34A0-2638-4F4C-885D-CFCC4F4723E4}"/>
    <cellStyle name="Normal 4 6 2 3" xfId="114" xr:uid="{9C9EB546-2CC5-45F0-8C76-B425DA28F6B4}"/>
    <cellStyle name="Normal 4 6 2 3 2" xfId="267" xr:uid="{B9B8C1B0-5A14-491B-8F65-A60F59D7A0BD}"/>
    <cellStyle name="Normal 4 6 2 3 2 2" xfId="574" xr:uid="{CBEAA530-632F-4E6A-BAE6-C697D1A63D38}"/>
    <cellStyle name="Normal 4 6 2 3 2 2 2" xfId="1187" xr:uid="{73E0E9A7-122B-4CD4-A993-3E94FE198257}"/>
    <cellStyle name="Normal 4 6 2 3 2 2 2 2" xfId="2411" xr:uid="{2EB99F35-D5BF-4762-B040-7CF15EA38D96}"/>
    <cellStyle name="Normal 4 6 2 3 2 2 2 2 2" xfId="4859" xr:uid="{4CEBAF26-BED9-4244-8892-FD074AAD109A}"/>
    <cellStyle name="Normal 4 6 2 3 2 2 2 2 3" xfId="7307" xr:uid="{1CF75938-466E-4BDF-9C28-797F3842902B}"/>
    <cellStyle name="Normal 4 6 2 3 2 2 2 3" xfId="3635" xr:uid="{590F0225-2B8E-48EE-AC42-90C6CE8C22BD}"/>
    <cellStyle name="Normal 4 6 2 3 2 2 2 4" xfId="6083" xr:uid="{95F52829-DD2A-45DB-8F06-5312C3D0C55A}"/>
    <cellStyle name="Normal 4 6 2 3 2 2 3" xfId="1799" xr:uid="{3CCB4824-1DCD-405B-8861-04A122E4BDE7}"/>
    <cellStyle name="Normal 4 6 2 3 2 2 3 2" xfId="4247" xr:uid="{0EFB9369-5EC5-4563-9EA7-99C9E8A4F191}"/>
    <cellStyle name="Normal 4 6 2 3 2 2 3 3" xfId="6695" xr:uid="{91C8C421-7BBB-4359-9FFD-53FFF74B2A76}"/>
    <cellStyle name="Normal 4 6 2 3 2 2 4" xfId="3023" xr:uid="{0B0D7AA8-B0C9-4015-8767-9CE9416C500B}"/>
    <cellStyle name="Normal 4 6 2 3 2 2 5" xfId="5471" xr:uid="{C3D99BB5-263A-4149-B271-5C39D23D40F8}"/>
    <cellStyle name="Normal 4 6 2 3 2 3" xfId="881" xr:uid="{C0526A91-FC55-42AD-81D0-0D84843D6E31}"/>
    <cellStyle name="Normal 4 6 2 3 2 3 2" xfId="2105" xr:uid="{2DEA5ADF-7DAF-4D0B-B36B-160554E24E70}"/>
    <cellStyle name="Normal 4 6 2 3 2 3 2 2" xfId="4553" xr:uid="{9E8E7AE4-C16B-41D8-86E4-F8C02D05D6D6}"/>
    <cellStyle name="Normal 4 6 2 3 2 3 2 3" xfId="7001" xr:uid="{BF22429F-ADBD-40BB-9DF0-831074DE2BC6}"/>
    <cellStyle name="Normal 4 6 2 3 2 3 3" xfId="3329" xr:uid="{2B6F36D2-7814-4E4C-A859-0A0729CE8A0B}"/>
    <cellStyle name="Normal 4 6 2 3 2 3 4" xfId="5777" xr:uid="{9FA9C288-87A7-4A71-AD99-DB194A3050A0}"/>
    <cellStyle name="Normal 4 6 2 3 2 4" xfId="1493" xr:uid="{6F9FEAEA-1D58-487F-9C74-249DB449E53E}"/>
    <cellStyle name="Normal 4 6 2 3 2 4 2" xfId="3941" xr:uid="{0343A92E-9323-426B-ACBF-E7A86BA781BE}"/>
    <cellStyle name="Normal 4 6 2 3 2 4 3" xfId="6389" xr:uid="{ED39A854-298F-4325-8AF6-D4DB689AB2EE}"/>
    <cellStyle name="Normal 4 6 2 3 2 5" xfId="2717" xr:uid="{ED6016B7-DB00-453C-9B5E-460E4E6E92F2}"/>
    <cellStyle name="Normal 4 6 2 3 2 6" xfId="5165" xr:uid="{A388E402-593E-442A-A1B6-C80F537EA68B}"/>
    <cellStyle name="Normal 4 6 2 3 3" xfId="421" xr:uid="{CFAA2CB0-CCEF-4AC2-8D7F-4E316A8257A8}"/>
    <cellStyle name="Normal 4 6 2 3 3 2" xfId="1034" xr:uid="{398EFE1C-B414-452C-B57C-33DE42AC58EF}"/>
    <cellStyle name="Normal 4 6 2 3 3 2 2" xfId="2258" xr:uid="{DF34C7B3-A53A-4649-928F-33FBA457CC8A}"/>
    <cellStyle name="Normal 4 6 2 3 3 2 2 2" xfId="4706" xr:uid="{E55FFE22-1E6C-430C-A196-0D0C70D3483F}"/>
    <cellStyle name="Normal 4 6 2 3 3 2 2 3" xfId="7154" xr:uid="{9D31454A-9F82-4215-85C7-0861C1CA0EC1}"/>
    <cellStyle name="Normal 4 6 2 3 3 2 3" xfId="3482" xr:uid="{E29B154C-23C5-406F-AB40-11207422C473}"/>
    <cellStyle name="Normal 4 6 2 3 3 2 4" xfId="5930" xr:uid="{AC2A9E4C-7B84-4231-8FC6-E985D7C931D0}"/>
    <cellStyle name="Normal 4 6 2 3 3 3" xfId="1646" xr:uid="{DC987936-F58C-45EF-BBDA-A1BB97CA2676}"/>
    <cellStyle name="Normal 4 6 2 3 3 3 2" xfId="4094" xr:uid="{2813AD96-4F35-4002-8F1B-8C93CCFBEB9B}"/>
    <cellStyle name="Normal 4 6 2 3 3 3 3" xfId="6542" xr:uid="{1E0C3300-4D47-43EA-997E-B17E15CED065}"/>
    <cellStyle name="Normal 4 6 2 3 3 4" xfId="2870" xr:uid="{BCC75AEB-54CA-4D1D-A29A-973E40B9700C}"/>
    <cellStyle name="Normal 4 6 2 3 3 5" xfId="5318" xr:uid="{8216AD6F-73BB-4E26-9257-E041A6FF4A78}"/>
    <cellStyle name="Normal 4 6 2 3 4" xfId="728" xr:uid="{E83D89BA-2486-4E57-BD39-AAEDB51129B4}"/>
    <cellStyle name="Normal 4 6 2 3 4 2" xfId="1952" xr:uid="{EC4C7595-0570-44D1-8300-9284748E0099}"/>
    <cellStyle name="Normal 4 6 2 3 4 2 2" xfId="4400" xr:uid="{1D21CF57-7085-49F4-B8A2-AE8E3138E5CA}"/>
    <cellStyle name="Normal 4 6 2 3 4 2 3" xfId="6848" xr:uid="{6EA6B46C-CB49-4414-9242-747265C50448}"/>
    <cellStyle name="Normal 4 6 2 3 4 3" xfId="3176" xr:uid="{7FD196C6-DEE4-4F2E-A600-961FAB5C771A}"/>
    <cellStyle name="Normal 4 6 2 3 4 4" xfId="5624" xr:uid="{E1E85A90-DE42-4F1E-B1BA-56085547A906}"/>
    <cellStyle name="Normal 4 6 2 3 5" xfId="1340" xr:uid="{E6BB73AA-A9AB-41BB-8F21-53B38F94BCAA}"/>
    <cellStyle name="Normal 4 6 2 3 5 2" xfId="3788" xr:uid="{07F05184-8729-42C3-A14D-E6D4AD4D0599}"/>
    <cellStyle name="Normal 4 6 2 3 5 3" xfId="6236" xr:uid="{EAF58CAF-190D-4960-AC4C-45120E6308AD}"/>
    <cellStyle name="Normal 4 6 2 3 6" xfId="2564" xr:uid="{71F7D7ED-B384-49B5-A073-DAE9070170E9}"/>
    <cellStyle name="Normal 4 6 2 3 7" xfId="5012" xr:uid="{1E581225-08C4-493C-B7CE-A06820D33082}"/>
    <cellStyle name="Normal 4 6 2 4" xfId="186" xr:uid="{7E8B87D9-F511-4780-8518-F44AB8D0715D}"/>
    <cellStyle name="Normal 4 6 2 4 2" xfId="493" xr:uid="{9793D3D7-CF04-4D35-ADCC-0B25EAA5C25F}"/>
    <cellStyle name="Normal 4 6 2 4 2 2" xfId="1106" xr:uid="{93916EBF-BD85-497A-B50F-2EE590709EDA}"/>
    <cellStyle name="Normal 4 6 2 4 2 2 2" xfId="2330" xr:uid="{DC82A628-6A45-4BB2-B53D-0546A5747768}"/>
    <cellStyle name="Normal 4 6 2 4 2 2 2 2" xfId="4778" xr:uid="{DD8B5F1A-B788-419A-8274-6C6A6B906E57}"/>
    <cellStyle name="Normal 4 6 2 4 2 2 2 3" xfId="7226" xr:uid="{CEDB6DC0-E31D-4FEA-A30C-23A96F51E463}"/>
    <cellStyle name="Normal 4 6 2 4 2 2 3" xfId="3554" xr:uid="{02212208-3A92-453F-895C-9E13CA0073F4}"/>
    <cellStyle name="Normal 4 6 2 4 2 2 4" xfId="6002" xr:uid="{0EC42775-0AFF-4FC8-8D62-95AFECF7383E}"/>
    <cellStyle name="Normal 4 6 2 4 2 3" xfId="1718" xr:uid="{52A717F1-5EBE-4FC0-B65F-0BC178194528}"/>
    <cellStyle name="Normal 4 6 2 4 2 3 2" xfId="4166" xr:uid="{DAB31E99-DD5F-4222-8D39-A86066B224F7}"/>
    <cellStyle name="Normal 4 6 2 4 2 3 3" xfId="6614" xr:uid="{AAC2B0EC-87D8-497F-B203-65E3EF553230}"/>
    <cellStyle name="Normal 4 6 2 4 2 4" xfId="2942" xr:uid="{E028272B-2484-47D5-AF63-9904A634D65D}"/>
    <cellStyle name="Normal 4 6 2 4 2 5" xfId="5390" xr:uid="{702A5B5C-4EFB-4D95-9B0C-4ED1C67D2DAB}"/>
    <cellStyle name="Normal 4 6 2 4 3" xfId="800" xr:uid="{318BF513-5D32-49AC-AC8D-558A12F33A08}"/>
    <cellStyle name="Normal 4 6 2 4 3 2" xfId="2024" xr:uid="{1601CDB8-F961-45E1-9E5A-70DDF46765BF}"/>
    <cellStyle name="Normal 4 6 2 4 3 2 2" xfId="4472" xr:uid="{C3F7DC0F-AF2E-4511-89B9-415EEC81EEFE}"/>
    <cellStyle name="Normal 4 6 2 4 3 2 3" xfId="6920" xr:uid="{C8E18632-36C0-406D-8FF6-C25297EFEE02}"/>
    <cellStyle name="Normal 4 6 2 4 3 3" xfId="3248" xr:uid="{12D1C55A-CA63-4B6A-990F-6BA00ABEFA65}"/>
    <cellStyle name="Normal 4 6 2 4 3 4" xfId="5696" xr:uid="{E501F1E5-7234-4945-B114-F318E08041D0}"/>
    <cellStyle name="Normal 4 6 2 4 4" xfId="1412" xr:uid="{293D78D1-AD3F-4620-8325-6D8CAEACD49E}"/>
    <cellStyle name="Normal 4 6 2 4 4 2" xfId="3860" xr:uid="{388240CE-95AE-40F4-9929-D736E03D7248}"/>
    <cellStyle name="Normal 4 6 2 4 4 3" xfId="6308" xr:uid="{34E08B5A-3787-453A-8FB0-4F3DEB6741E7}"/>
    <cellStyle name="Normal 4 6 2 4 5" xfId="2636" xr:uid="{64CF1113-E76C-4B2D-8B61-B2BB771048B7}"/>
    <cellStyle name="Normal 4 6 2 4 6" xfId="5084" xr:uid="{0940B29B-F738-4D7B-8542-A61A86608F61}"/>
    <cellStyle name="Normal 4 6 2 5" xfId="340" xr:uid="{101D8424-498B-4577-922D-597B5D3B57A8}"/>
    <cellStyle name="Normal 4 6 2 5 2" xfId="953" xr:uid="{E413738D-622B-4DF8-A55B-7EBB3072D8D4}"/>
    <cellStyle name="Normal 4 6 2 5 2 2" xfId="2177" xr:uid="{86BF20B6-253C-46CA-B8E8-CBB6EED7FCC2}"/>
    <cellStyle name="Normal 4 6 2 5 2 2 2" xfId="4625" xr:uid="{893301E8-1234-46F5-B05D-A211784EB4CA}"/>
    <cellStyle name="Normal 4 6 2 5 2 2 3" xfId="7073" xr:uid="{DBB00507-EDEC-4DD4-86BB-5FA9E16C0D99}"/>
    <cellStyle name="Normal 4 6 2 5 2 3" xfId="3401" xr:uid="{60C814AF-3528-44E6-A6E6-C6430F4F38C5}"/>
    <cellStyle name="Normal 4 6 2 5 2 4" xfId="5849" xr:uid="{905D3A5C-E948-4FA2-8192-10C3E88DC577}"/>
    <cellStyle name="Normal 4 6 2 5 3" xfId="1565" xr:uid="{3516AAFE-63A1-4CE2-9A5F-082E627570C2}"/>
    <cellStyle name="Normal 4 6 2 5 3 2" xfId="4013" xr:uid="{7EE98210-FA47-4031-BD04-69F0AA703139}"/>
    <cellStyle name="Normal 4 6 2 5 3 3" xfId="6461" xr:uid="{7609032C-C474-43C1-B858-BF72CC7902DE}"/>
    <cellStyle name="Normal 4 6 2 5 4" xfId="2789" xr:uid="{96C9B0DC-C9AE-48A5-A5D6-497E63F9AEC3}"/>
    <cellStyle name="Normal 4 6 2 5 5" xfId="5237" xr:uid="{686F9466-6CBF-4D18-9BCB-884E66FF0D34}"/>
    <cellStyle name="Normal 4 6 2 6" xfId="647" xr:uid="{03062520-EAAA-4A33-BF99-6DC0B3FC4CB4}"/>
    <cellStyle name="Normal 4 6 2 6 2" xfId="1871" xr:uid="{4F245EB7-6546-48C3-8A95-295085AB1628}"/>
    <cellStyle name="Normal 4 6 2 6 2 2" xfId="4319" xr:uid="{DBF03D06-C4F1-4368-801D-9B061AA21692}"/>
    <cellStyle name="Normal 4 6 2 6 2 3" xfId="6767" xr:uid="{DD56475C-A701-4923-88D7-91584CADEC06}"/>
    <cellStyle name="Normal 4 6 2 6 3" xfId="3095" xr:uid="{2D7CC6CB-29B3-42DB-A96F-8D82664C2819}"/>
    <cellStyle name="Normal 4 6 2 6 4" xfId="5543" xr:uid="{BE11B285-C714-4768-9BB1-0885116EC7B6}"/>
    <cellStyle name="Normal 4 6 2 7" xfId="1259" xr:uid="{33FBA834-3FC3-417B-ABAE-8F10F8F6B573}"/>
    <cellStyle name="Normal 4 6 2 7 2" xfId="3707" xr:uid="{7A2DC72B-13FE-47FA-BCC1-6AE98C180F83}"/>
    <cellStyle name="Normal 4 6 2 7 3" xfId="6155" xr:uid="{EA4460A3-3DBA-4429-8D8E-5BDD5BC35069}"/>
    <cellStyle name="Normal 4 6 2 8" xfId="2483" xr:uid="{CADFF9F6-E06E-408F-9250-C251B18B26C1}"/>
    <cellStyle name="Normal 4 6 2 9" xfId="4931" xr:uid="{A015D600-B0D0-421B-B40E-5D249867D1FD}"/>
    <cellStyle name="Normal 4 6 3" xfId="60" xr:uid="{4114E37E-B4E6-490D-9C0E-EE44CC5BBDE3}"/>
    <cellStyle name="Normal 4 6 3 2" xfId="141" xr:uid="{EAD6F541-CBFD-4D10-AC22-5057393BCAFA}"/>
    <cellStyle name="Normal 4 6 3 2 2" xfId="294" xr:uid="{9FB60491-444E-40FD-8659-606686EA2C3A}"/>
    <cellStyle name="Normal 4 6 3 2 2 2" xfId="601" xr:uid="{1E50A0EF-2218-4868-A4E6-02DC8F0B4FD8}"/>
    <cellStyle name="Normal 4 6 3 2 2 2 2" xfId="1214" xr:uid="{6331E1B4-3D48-4191-944D-AD820A7161B9}"/>
    <cellStyle name="Normal 4 6 3 2 2 2 2 2" xfId="2438" xr:uid="{6C11E17E-A8D2-4659-9A7E-E864CC2E68A4}"/>
    <cellStyle name="Normal 4 6 3 2 2 2 2 2 2" xfId="4886" xr:uid="{056B02DD-0F8C-428A-B13F-5BB430BD8CDE}"/>
    <cellStyle name="Normal 4 6 3 2 2 2 2 2 3" xfId="7334" xr:uid="{AAD388F8-06B7-4558-9539-F4A3C6698860}"/>
    <cellStyle name="Normal 4 6 3 2 2 2 2 3" xfId="3662" xr:uid="{957BFF37-4DB9-4C74-8C01-56207A8103F3}"/>
    <cellStyle name="Normal 4 6 3 2 2 2 2 4" xfId="6110" xr:uid="{F91292EF-38A8-4F98-8A66-131208F90821}"/>
    <cellStyle name="Normal 4 6 3 2 2 2 3" xfId="1826" xr:uid="{3FF20D32-DB2B-4D20-A33E-C2ADAE185981}"/>
    <cellStyle name="Normal 4 6 3 2 2 2 3 2" xfId="4274" xr:uid="{ADD3C960-94F6-48CA-84BC-15A23D282F36}"/>
    <cellStyle name="Normal 4 6 3 2 2 2 3 3" xfId="6722" xr:uid="{A9425567-82F6-4407-AEF1-371016AE2150}"/>
    <cellStyle name="Normal 4 6 3 2 2 2 4" xfId="3050" xr:uid="{02037690-CB31-4FB8-A09D-537217010763}"/>
    <cellStyle name="Normal 4 6 3 2 2 2 5" xfId="5498" xr:uid="{68809CCF-A197-4848-933E-DA27E2B8D165}"/>
    <cellStyle name="Normal 4 6 3 2 2 3" xfId="908" xr:uid="{4237DF6F-1CE0-44DE-B29D-6D6339BE5E64}"/>
    <cellStyle name="Normal 4 6 3 2 2 3 2" xfId="2132" xr:uid="{ED6DF751-E5EF-462B-B719-CAAA09A69E50}"/>
    <cellStyle name="Normal 4 6 3 2 2 3 2 2" xfId="4580" xr:uid="{291B960D-4E4A-46CF-903F-B3757A314945}"/>
    <cellStyle name="Normal 4 6 3 2 2 3 2 3" xfId="7028" xr:uid="{FB4FA6AD-0A81-4296-8142-2E681BF2D2C2}"/>
    <cellStyle name="Normal 4 6 3 2 2 3 3" xfId="3356" xr:uid="{7B511266-20A2-45AE-AA58-516B5B652908}"/>
    <cellStyle name="Normal 4 6 3 2 2 3 4" xfId="5804" xr:uid="{05171283-DD8B-4A7C-A647-D9B79032D60A}"/>
    <cellStyle name="Normal 4 6 3 2 2 4" xfId="1520" xr:uid="{57B013C3-1C7A-443F-8479-49A115F8440A}"/>
    <cellStyle name="Normal 4 6 3 2 2 4 2" xfId="3968" xr:uid="{DD0741B9-E365-4040-B790-3EC3B50427C8}"/>
    <cellStyle name="Normal 4 6 3 2 2 4 3" xfId="6416" xr:uid="{943B12A9-42B4-4C85-8DBE-A7CE19BBFAB8}"/>
    <cellStyle name="Normal 4 6 3 2 2 5" xfId="2744" xr:uid="{A4D5B3F3-0147-4E27-B5FF-AA39DF26BCF1}"/>
    <cellStyle name="Normal 4 6 3 2 2 6" xfId="5192" xr:uid="{C27790E3-F5F0-46CE-993A-3F80CA520533}"/>
    <cellStyle name="Normal 4 6 3 2 3" xfId="448" xr:uid="{6B616E1A-1D20-45BC-87AD-702252CC5620}"/>
    <cellStyle name="Normal 4 6 3 2 3 2" xfId="1061" xr:uid="{14F84EEA-9CBD-41DD-BFB4-45BD1FDF6DA9}"/>
    <cellStyle name="Normal 4 6 3 2 3 2 2" xfId="2285" xr:uid="{27B0D0A3-6920-45DB-ABA4-29A5B5DF200E}"/>
    <cellStyle name="Normal 4 6 3 2 3 2 2 2" xfId="4733" xr:uid="{17895AAB-0B68-436D-B50F-F2E6BCF1DA19}"/>
    <cellStyle name="Normal 4 6 3 2 3 2 2 3" xfId="7181" xr:uid="{E201A25C-1D04-41FC-8C2D-0C3FCD09EB0A}"/>
    <cellStyle name="Normal 4 6 3 2 3 2 3" xfId="3509" xr:uid="{BE5831ED-AD7D-499E-9B89-04F16FB8B2B4}"/>
    <cellStyle name="Normal 4 6 3 2 3 2 4" xfId="5957" xr:uid="{2A431A08-5431-4108-858A-E468DCE9665C}"/>
    <cellStyle name="Normal 4 6 3 2 3 3" xfId="1673" xr:uid="{EDF71F25-1F63-4A45-AFAE-CDF5AD52CF0F}"/>
    <cellStyle name="Normal 4 6 3 2 3 3 2" xfId="4121" xr:uid="{027D9525-2263-4D38-9402-57B2D6235D55}"/>
    <cellStyle name="Normal 4 6 3 2 3 3 3" xfId="6569" xr:uid="{6C856CFF-5215-400B-A0DA-0790C706F081}"/>
    <cellStyle name="Normal 4 6 3 2 3 4" xfId="2897" xr:uid="{8467CE39-A395-4EFA-B532-F24F139E8F01}"/>
    <cellStyle name="Normal 4 6 3 2 3 5" xfId="5345" xr:uid="{1EFB6CE7-D37A-4C58-8CCE-FDE452284468}"/>
    <cellStyle name="Normal 4 6 3 2 4" xfId="755" xr:uid="{12849FD5-5FD7-43B7-A0DB-E96803C6DFB2}"/>
    <cellStyle name="Normal 4 6 3 2 4 2" xfId="1979" xr:uid="{CB2FB5FF-32D3-49EF-A9CE-18D7655B153F}"/>
    <cellStyle name="Normal 4 6 3 2 4 2 2" xfId="4427" xr:uid="{8921C10A-E027-4C4D-B234-315205111C52}"/>
    <cellStyle name="Normal 4 6 3 2 4 2 3" xfId="6875" xr:uid="{DB006677-B95C-414C-B420-875A193F9D47}"/>
    <cellStyle name="Normal 4 6 3 2 4 3" xfId="3203" xr:uid="{2A555FCD-A84E-4A5C-B582-76B5A21DCE1F}"/>
    <cellStyle name="Normal 4 6 3 2 4 4" xfId="5651" xr:uid="{D3D8694E-E2E9-4016-B61D-11FEE79CF065}"/>
    <cellStyle name="Normal 4 6 3 2 5" xfId="1367" xr:uid="{7D66A218-D0B1-4B71-BA46-7B536F7C6A74}"/>
    <cellStyle name="Normal 4 6 3 2 5 2" xfId="3815" xr:uid="{0322C8E2-5835-4FB9-8F19-AD0097383BAA}"/>
    <cellStyle name="Normal 4 6 3 2 5 3" xfId="6263" xr:uid="{4E6315F8-F610-4912-AA8F-0491915BEC07}"/>
    <cellStyle name="Normal 4 6 3 2 6" xfId="2591" xr:uid="{400C8596-7359-4A73-8887-9D3916C38587}"/>
    <cellStyle name="Normal 4 6 3 2 7" xfId="5039" xr:uid="{E3805062-3871-4CA7-9EE2-3F91705BA0F7}"/>
    <cellStyle name="Normal 4 6 3 3" xfId="213" xr:uid="{45B9D2AE-C2C7-4A80-8DC1-6D7E95E4E180}"/>
    <cellStyle name="Normal 4 6 3 3 2" xfId="520" xr:uid="{A4067C47-4324-403A-BE17-1E6B8238BDE7}"/>
    <cellStyle name="Normal 4 6 3 3 2 2" xfId="1133" xr:uid="{B31AC5B2-D7E7-4DC1-B40E-A537853F2249}"/>
    <cellStyle name="Normal 4 6 3 3 2 2 2" xfId="2357" xr:uid="{A029D7F4-07C1-49AD-B32C-DE39B79DF28E}"/>
    <cellStyle name="Normal 4 6 3 3 2 2 2 2" xfId="4805" xr:uid="{90A959D3-EFE7-4EB2-90D2-2B4774ED8135}"/>
    <cellStyle name="Normal 4 6 3 3 2 2 2 3" xfId="7253" xr:uid="{26CE8AA3-3A11-46EF-9B21-882DC45C2C6E}"/>
    <cellStyle name="Normal 4 6 3 3 2 2 3" xfId="3581" xr:uid="{029E1892-D373-4AB4-913F-DAF229BD9D73}"/>
    <cellStyle name="Normal 4 6 3 3 2 2 4" xfId="6029" xr:uid="{AE035D8B-FD00-4857-90D1-1526853BFF20}"/>
    <cellStyle name="Normal 4 6 3 3 2 3" xfId="1745" xr:uid="{BCA353AA-1DF1-45FB-8BD9-6C958388BE66}"/>
    <cellStyle name="Normal 4 6 3 3 2 3 2" xfId="4193" xr:uid="{7131B7CC-AD74-48F0-AFD4-884AA280647F}"/>
    <cellStyle name="Normal 4 6 3 3 2 3 3" xfId="6641" xr:uid="{43040546-82D7-42E9-A1E8-A706847F7898}"/>
    <cellStyle name="Normal 4 6 3 3 2 4" xfId="2969" xr:uid="{D94ADC30-7717-457B-B3C9-21AB10C463C5}"/>
    <cellStyle name="Normal 4 6 3 3 2 5" xfId="5417" xr:uid="{67ABEC9F-E57D-4024-8505-916932FB474C}"/>
    <cellStyle name="Normal 4 6 3 3 3" xfId="827" xr:uid="{86ED7A39-1211-4C23-8C5D-28E870290AD3}"/>
    <cellStyle name="Normal 4 6 3 3 3 2" xfId="2051" xr:uid="{8612D4ED-F753-4627-A7FA-52A061FEA112}"/>
    <cellStyle name="Normal 4 6 3 3 3 2 2" xfId="4499" xr:uid="{E9F8CE6C-C4E7-469E-9F88-A19037561506}"/>
    <cellStyle name="Normal 4 6 3 3 3 2 3" xfId="6947" xr:uid="{16AF6609-D2CF-4CC3-AAD0-7768D6CC2DC7}"/>
    <cellStyle name="Normal 4 6 3 3 3 3" xfId="3275" xr:uid="{9DA2FEED-DB86-4BB9-BBD9-80A251DA90C9}"/>
    <cellStyle name="Normal 4 6 3 3 3 4" xfId="5723" xr:uid="{05B53FD1-C768-4228-987A-92FD21C74FB1}"/>
    <cellStyle name="Normal 4 6 3 3 4" xfId="1439" xr:uid="{C2D634B8-2C99-4A6A-9753-91B4E54430FC}"/>
    <cellStyle name="Normal 4 6 3 3 4 2" xfId="3887" xr:uid="{9F0C2F26-3E8E-4FCA-837D-FBB4D8F21D14}"/>
    <cellStyle name="Normal 4 6 3 3 4 3" xfId="6335" xr:uid="{2C6D49FE-7B44-4286-87DE-F401023C1858}"/>
    <cellStyle name="Normal 4 6 3 3 5" xfId="2663" xr:uid="{1E567756-522B-4A03-9C91-CDEB19B34948}"/>
    <cellStyle name="Normal 4 6 3 3 6" xfId="5111" xr:uid="{E5BA91B8-E1F5-47E6-899C-D2205462792D}"/>
    <cellStyle name="Normal 4 6 3 4" xfId="367" xr:uid="{27235732-A9D3-47A3-9F19-A4F899C14329}"/>
    <cellStyle name="Normal 4 6 3 4 2" xfId="980" xr:uid="{413E14CB-6275-4F93-BFCE-4225C2AEA47B}"/>
    <cellStyle name="Normal 4 6 3 4 2 2" xfId="2204" xr:uid="{1377B33F-9BFD-4092-BC54-E37DEB1C3F67}"/>
    <cellStyle name="Normal 4 6 3 4 2 2 2" xfId="4652" xr:uid="{0208D415-CF04-4E6E-A2DF-E80E8DF636AB}"/>
    <cellStyle name="Normal 4 6 3 4 2 2 3" xfId="7100" xr:uid="{AEF0A730-C350-4FAE-8580-CD7604F767B9}"/>
    <cellStyle name="Normal 4 6 3 4 2 3" xfId="3428" xr:uid="{2724B85A-52E7-4B05-B103-E8DF5FD546D3}"/>
    <cellStyle name="Normal 4 6 3 4 2 4" xfId="5876" xr:uid="{E78EBE80-B5A9-43B9-BF8E-BB83C3537F17}"/>
    <cellStyle name="Normal 4 6 3 4 3" xfId="1592" xr:uid="{171DFFDB-083C-4C3C-9ADE-DFC96FF0AAE1}"/>
    <cellStyle name="Normal 4 6 3 4 3 2" xfId="4040" xr:uid="{6EBA3F94-C820-4E8D-8A1D-1A8280CFE3A8}"/>
    <cellStyle name="Normal 4 6 3 4 3 3" xfId="6488" xr:uid="{FEB7756C-2220-4DA9-8B16-5CBAF87AA912}"/>
    <cellStyle name="Normal 4 6 3 4 4" xfId="2816" xr:uid="{A9EA0475-34B4-4955-A7E6-B4A521C9B759}"/>
    <cellStyle name="Normal 4 6 3 4 5" xfId="5264" xr:uid="{C4F45BF7-F959-44AB-8EBC-77397062D3F8}"/>
    <cellStyle name="Normal 4 6 3 5" xfId="674" xr:uid="{62D83019-7742-40E4-AE77-CC6CF5F99609}"/>
    <cellStyle name="Normal 4 6 3 5 2" xfId="1898" xr:uid="{E7D63AA3-2FA8-4770-A0DA-FC4DC9D8B465}"/>
    <cellStyle name="Normal 4 6 3 5 2 2" xfId="4346" xr:uid="{6AB6EDF5-3E68-409F-B4D6-D73A5DEB0150}"/>
    <cellStyle name="Normal 4 6 3 5 2 3" xfId="6794" xr:uid="{C18128AC-D06D-4858-A18F-30D4FFAB66E3}"/>
    <cellStyle name="Normal 4 6 3 5 3" xfId="3122" xr:uid="{13310C44-4C0F-4A30-9300-7F86CC322947}"/>
    <cellStyle name="Normal 4 6 3 5 4" xfId="5570" xr:uid="{E49B0218-0701-4FE2-BCDE-39DF44554DD1}"/>
    <cellStyle name="Normal 4 6 3 6" xfId="1286" xr:uid="{2E7E17D2-C4FB-4301-A427-3F25C04B2CA1}"/>
    <cellStyle name="Normal 4 6 3 6 2" xfId="3734" xr:uid="{45656B3D-EDB7-42C3-B99E-28EB1925B3A1}"/>
    <cellStyle name="Normal 4 6 3 6 3" xfId="6182" xr:uid="{B11A3781-B555-4A56-9AED-C564B3BEAE5C}"/>
    <cellStyle name="Normal 4 6 3 7" xfId="2510" xr:uid="{D8D23D04-E61A-485A-97CE-A67A317977A5}"/>
    <cellStyle name="Normal 4 6 3 8" xfId="4958" xr:uid="{597868D1-F6D4-4DC8-8316-6AD9AB77E9C2}"/>
    <cellStyle name="Normal 4 6 4" xfId="96" xr:uid="{DE4B6955-EA8F-4B5C-8466-526A56853608}"/>
    <cellStyle name="Normal 4 6 4 2" xfId="249" xr:uid="{20D50870-EFA3-4AD4-B963-C4933839D3FD}"/>
    <cellStyle name="Normal 4 6 4 2 2" xfId="556" xr:uid="{DF957E38-DB6F-4E56-8DD8-72429E383739}"/>
    <cellStyle name="Normal 4 6 4 2 2 2" xfId="1169" xr:uid="{2C695396-581A-4E2D-9A73-C62A0A7D7304}"/>
    <cellStyle name="Normal 4 6 4 2 2 2 2" xfId="2393" xr:uid="{CC75883B-35F9-4067-841C-6E13356C5971}"/>
    <cellStyle name="Normal 4 6 4 2 2 2 2 2" xfId="4841" xr:uid="{A7F12062-57A1-4593-B11B-21A9F55092E6}"/>
    <cellStyle name="Normal 4 6 4 2 2 2 2 3" xfId="7289" xr:uid="{37A8231C-3874-4E37-BDE3-A46925B272B8}"/>
    <cellStyle name="Normal 4 6 4 2 2 2 3" xfId="3617" xr:uid="{EF26A3CE-DEC2-4D2C-8B0B-4098202C0858}"/>
    <cellStyle name="Normal 4 6 4 2 2 2 4" xfId="6065" xr:uid="{9351BAC7-CE96-49F9-B39D-2C8864703D41}"/>
    <cellStyle name="Normal 4 6 4 2 2 3" xfId="1781" xr:uid="{6262B404-B80A-4E0F-BFA0-285D1F701D8C}"/>
    <cellStyle name="Normal 4 6 4 2 2 3 2" xfId="4229" xr:uid="{46E91684-8B30-4A5F-B5C2-E8DD8EB2BD18}"/>
    <cellStyle name="Normal 4 6 4 2 2 3 3" xfId="6677" xr:uid="{02301E91-169F-4AE1-9ABC-20E7E4E306D9}"/>
    <cellStyle name="Normal 4 6 4 2 2 4" xfId="3005" xr:uid="{1D2AC24F-1FF8-428E-AEF7-534B0ADCA9D6}"/>
    <cellStyle name="Normal 4 6 4 2 2 5" xfId="5453" xr:uid="{FC6F1731-724E-48B0-9100-B1A0656632A2}"/>
    <cellStyle name="Normal 4 6 4 2 3" xfId="863" xr:uid="{192B9548-107B-486A-BE32-0C7760605214}"/>
    <cellStyle name="Normal 4 6 4 2 3 2" xfId="2087" xr:uid="{3B28EE60-E94E-4FA7-AD4D-045FCA087D3F}"/>
    <cellStyle name="Normal 4 6 4 2 3 2 2" xfId="4535" xr:uid="{099A5FCF-00FB-4C6F-8017-09E39A9D00E8}"/>
    <cellStyle name="Normal 4 6 4 2 3 2 3" xfId="6983" xr:uid="{E4E8557D-1E8D-439D-B00D-C7C125909C85}"/>
    <cellStyle name="Normal 4 6 4 2 3 3" xfId="3311" xr:uid="{AAB00CF9-91E8-41D9-B21A-A1CCA48064BD}"/>
    <cellStyle name="Normal 4 6 4 2 3 4" xfId="5759" xr:uid="{8F3A4646-9E4E-4723-8521-7424F7A3B673}"/>
    <cellStyle name="Normal 4 6 4 2 4" xfId="1475" xr:uid="{DC4FBF0B-4936-40BF-8A16-AFF4593A1615}"/>
    <cellStyle name="Normal 4 6 4 2 4 2" xfId="3923" xr:uid="{31AA3A41-EF38-4C74-954E-A803EF669250}"/>
    <cellStyle name="Normal 4 6 4 2 4 3" xfId="6371" xr:uid="{DB49C046-39A1-4D5A-B59C-D89C50C207FC}"/>
    <cellStyle name="Normal 4 6 4 2 5" xfId="2699" xr:uid="{22A8A0B7-E569-4874-8B55-BF3198CB4CA5}"/>
    <cellStyle name="Normal 4 6 4 2 6" xfId="5147" xr:uid="{1B126CC7-D517-4AE6-BAF7-7004E428A2B1}"/>
    <cellStyle name="Normal 4 6 4 3" xfId="403" xr:uid="{A2EE6083-A187-4222-B43B-E72B0C94599F}"/>
    <cellStyle name="Normal 4 6 4 3 2" xfId="1016" xr:uid="{F95DAAF7-5A84-4A40-AE06-BBE48FB0C2E6}"/>
    <cellStyle name="Normal 4 6 4 3 2 2" xfId="2240" xr:uid="{53F393A5-9EDD-4761-AFEB-60D85915CDC8}"/>
    <cellStyle name="Normal 4 6 4 3 2 2 2" xfId="4688" xr:uid="{1FE207FB-A693-4FFE-9A97-82EA62481CFB}"/>
    <cellStyle name="Normal 4 6 4 3 2 2 3" xfId="7136" xr:uid="{4D91006C-EDAC-479C-A0BA-11CFAC779CF9}"/>
    <cellStyle name="Normal 4 6 4 3 2 3" xfId="3464" xr:uid="{922B772A-2E68-4C37-9033-E9E98B61E3FA}"/>
    <cellStyle name="Normal 4 6 4 3 2 4" xfId="5912" xr:uid="{B3DAF5E4-C6B6-4F54-BFAA-9D0484272D7A}"/>
    <cellStyle name="Normal 4 6 4 3 3" xfId="1628" xr:uid="{316EF80B-6D2A-4FCE-B7E4-C8460CF9E2B9}"/>
    <cellStyle name="Normal 4 6 4 3 3 2" xfId="4076" xr:uid="{609995AB-9D41-447E-BCAB-0CC5B572BEE0}"/>
    <cellStyle name="Normal 4 6 4 3 3 3" xfId="6524" xr:uid="{7ADAEFF4-904C-4D53-9AE2-89ED866B40A1}"/>
    <cellStyle name="Normal 4 6 4 3 4" xfId="2852" xr:uid="{BB7CB8AB-FEA4-49E1-90B8-78F3E322C647}"/>
    <cellStyle name="Normal 4 6 4 3 5" xfId="5300" xr:uid="{3E6D5CCA-A4F2-4A48-842D-EC2B527606BE}"/>
    <cellStyle name="Normal 4 6 4 4" xfId="710" xr:uid="{20365180-EA46-4E29-A42F-5D8ACEB6A406}"/>
    <cellStyle name="Normal 4 6 4 4 2" xfId="1934" xr:uid="{E409C108-557D-40D7-8B05-F3F86DE23BA3}"/>
    <cellStyle name="Normal 4 6 4 4 2 2" xfId="4382" xr:uid="{7C0CF7DC-045A-4460-86B6-B591DFE35A72}"/>
    <cellStyle name="Normal 4 6 4 4 2 3" xfId="6830" xr:uid="{E21D67EB-2B73-45D7-9437-1E6E79201463}"/>
    <cellStyle name="Normal 4 6 4 4 3" xfId="3158" xr:uid="{FC2D832E-2407-4413-81F0-5512F5D6FBF8}"/>
    <cellStyle name="Normal 4 6 4 4 4" xfId="5606" xr:uid="{FA85D96F-8638-4F6D-8254-47A00620F0DF}"/>
    <cellStyle name="Normal 4 6 4 5" xfId="1322" xr:uid="{61215CA1-069A-4C58-B4A8-07C06DC937D0}"/>
    <cellStyle name="Normal 4 6 4 5 2" xfId="3770" xr:uid="{676103F3-C312-47E3-8011-BBFE5C56075A}"/>
    <cellStyle name="Normal 4 6 4 5 3" xfId="6218" xr:uid="{21CA9B8D-1C2C-4A9A-B3CE-ED1B5016382A}"/>
    <cellStyle name="Normal 4 6 4 6" xfId="2546" xr:uid="{BDD1C986-C02C-486A-9FF9-E42680BEC9C2}"/>
    <cellStyle name="Normal 4 6 4 7" xfId="4994" xr:uid="{6DE992F7-6B7A-4F7B-A161-EF0477A51253}"/>
    <cellStyle name="Normal 4 6 5" xfId="168" xr:uid="{2687F90A-A992-417F-8C68-0A7C3D737A1F}"/>
    <cellStyle name="Normal 4 6 5 2" xfId="475" xr:uid="{8CA678AE-47AB-49EF-9788-469BA13B2BC9}"/>
    <cellStyle name="Normal 4 6 5 2 2" xfId="1088" xr:uid="{C5AB79D0-14A7-44BB-BCD4-591929636D5B}"/>
    <cellStyle name="Normal 4 6 5 2 2 2" xfId="2312" xr:uid="{32EE7E53-9BA1-4E71-865D-54E9F270CBA8}"/>
    <cellStyle name="Normal 4 6 5 2 2 2 2" xfId="4760" xr:uid="{781D1242-4263-44CD-9CF8-D1F7824D6FC0}"/>
    <cellStyle name="Normal 4 6 5 2 2 2 3" xfId="7208" xr:uid="{C0C9A0E2-7806-456A-8D69-B29EBB03F2AE}"/>
    <cellStyle name="Normal 4 6 5 2 2 3" xfId="3536" xr:uid="{2A170F9F-6C91-4D0D-A88A-A9FC5F37C242}"/>
    <cellStyle name="Normal 4 6 5 2 2 4" xfId="5984" xr:uid="{7D99A0F1-B69C-494A-8F76-E87B7928B440}"/>
    <cellStyle name="Normal 4 6 5 2 3" xfId="1700" xr:uid="{ACCCB1F3-EFD8-4AC8-BCB5-B5C12222DA58}"/>
    <cellStyle name="Normal 4 6 5 2 3 2" xfId="4148" xr:uid="{8BF76837-D974-42C1-B6FE-2734D2464F40}"/>
    <cellStyle name="Normal 4 6 5 2 3 3" xfId="6596" xr:uid="{8EA3FDCA-C34E-43D6-BE42-CCB5DFA78B8E}"/>
    <cellStyle name="Normal 4 6 5 2 4" xfId="2924" xr:uid="{75558BAF-6122-40B4-8114-040356CFC22E}"/>
    <cellStyle name="Normal 4 6 5 2 5" xfId="5372" xr:uid="{FFEEF6A6-3734-4CF2-9BFD-263816852AA8}"/>
    <cellStyle name="Normal 4 6 5 3" xfId="782" xr:uid="{9C3E0DEE-1DA2-458C-873D-8BD1CC3AA080}"/>
    <cellStyle name="Normal 4 6 5 3 2" xfId="2006" xr:uid="{B823F991-1657-403D-901F-995D46AD13CF}"/>
    <cellStyle name="Normal 4 6 5 3 2 2" xfId="4454" xr:uid="{896924C6-F975-4345-B505-82BB6F789FEF}"/>
    <cellStyle name="Normal 4 6 5 3 2 3" xfId="6902" xr:uid="{CD09F0DC-FAF5-44D3-8AEA-AA5647F5C618}"/>
    <cellStyle name="Normal 4 6 5 3 3" xfId="3230" xr:uid="{51C878B6-5BEC-4D41-AFDE-CB2BC82EA798}"/>
    <cellStyle name="Normal 4 6 5 3 4" xfId="5678" xr:uid="{DE828883-6ED7-4ACD-93A9-2230620ECEA3}"/>
    <cellStyle name="Normal 4 6 5 4" xfId="1394" xr:uid="{89A1CFF5-79F8-4591-92AF-79C1956AC0A4}"/>
    <cellStyle name="Normal 4 6 5 4 2" xfId="3842" xr:uid="{7AD059E5-134F-4EA5-90A9-9EBAA2372884}"/>
    <cellStyle name="Normal 4 6 5 4 3" xfId="6290" xr:uid="{9CF942DC-65FB-4A29-B5F6-D016F6BDC87D}"/>
    <cellStyle name="Normal 4 6 5 5" xfId="2618" xr:uid="{233C98C6-8A46-4E50-AABA-97EDC58A0BD1}"/>
    <cellStyle name="Normal 4 6 5 6" xfId="5066" xr:uid="{B12D5D4C-D801-413A-BF93-45F05B841419}"/>
    <cellStyle name="Normal 4 6 6" xfId="322" xr:uid="{594995C1-721F-4493-8E6D-30B0ECD02C0C}"/>
    <cellStyle name="Normal 4 6 6 2" xfId="935" xr:uid="{DFB569E2-F9E1-4045-A9E6-EDD4F694D206}"/>
    <cellStyle name="Normal 4 6 6 2 2" xfId="2159" xr:uid="{0761D4D6-28A5-48FD-B841-680D673B5C0B}"/>
    <cellStyle name="Normal 4 6 6 2 2 2" xfId="4607" xr:uid="{D9ACB752-82D6-4072-8B0B-E1506D8C369C}"/>
    <cellStyle name="Normal 4 6 6 2 2 3" xfId="7055" xr:uid="{E4371E10-094B-4C23-B951-7CDB71AC8D01}"/>
    <cellStyle name="Normal 4 6 6 2 3" xfId="3383" xr:uid="{6315FF78-9E3F-4373-8618-BCE03A72D855}"/>
    <cellStyle name="Normal 4 6 6 2 4" xfId="5831" xr:uid="{C6950A30-2A3B-4A65-8D66-36C9E538166D}"/>
    <cellStyle name="Normal 4 6 6 3" xfId="1547" xr:uid="{02F4E596-32B3-46F3-A6F1-3C7AAB4E1CAA}"/>
    <cellStyle name="Normal 4 6 6 3 2" xfId="3995" xr:uid="{88A5C6DF-2CDE-4810-89C3-ABBE9E392FD4}"/>
    <cellStyle name="Normal 4 6 6 3 3" xfId="6443" xr:uid="{8BAEADD0-05E8-4A50-9165-D6B3C3F36B6C}"/>
    <cellStyle name="Normal 4 6 6 4" xfId="2771" xr:uid="{480CCD68-63C5-432F-94B4-74C3EA332619}"/>
    <cellStyle name="Normal 4 6 6 5" xfId="5219" xr:uid="{7C6D6A86-1B19-4CA2-B547-F54BA39A15AF}"/>
    <cellStyle name="Normal 4 6 7" xfId="629" xr:uid="{8ADEEBA8-2B47-4369-9F1D-C0AFDD942097}"/>
    <cellStyle name="Normal 4 6 7 2" xfId="1853" xr:uid="{5A01C878-A929-47F0-90C2-1743BF6A1473}"/>
    <cellStyle name="Normal 4 6 7 2 2" xfId="4301" xr:uid="{4F16F3E3-B9BF-44FC-BA50-A1020BD1D881}"/>
    <cellStyle name="Normal 4 6 7 2 3" xfId="6749" xr:uid="{0BDF1208-7AD9-41E8-ABA5-C17491B41F64}"/>
    <cellStyle name="Normal 4 6 7 3" xfId="3077" xr:uid="{4F23FDB0-D59D-46EB-B361-12950BB8F35B}"/>
    <cellStyle name="Normal 4 6 7 4" xfId="5525" xr:uid="{3BC77753-09E5-4E1D-A40F-F7CDC9B4A39F}"/>
    <cellStyle name="Normal 4 6 8" xfId="1241" xr:uid="{DE225EC0-F9C5-4188-81CC-FA8A613B997D}"/>
    <cellStyle name="Normal 4 6 8 2" xfId="3689" xr:uid="{1ECCF28C-C232-4615-BBB4-E7D6D6D131BF}"/>
    <cellStyle name="Normal 4 6 8 3" xfId="6137" xr:uid="{E92F09EB-23C7-4E49-83C5-CB395DC59204}"/>
    <cellStyle name="Normal 4 6 9" xfId="2465" xr:uid="{0D5F55CA-37B6-4AAA-88D9-B279A91F6297}"/>
    <cellStyle name="Normal 4 7" xfId="23" xr:uid="{F1BF2659-2CC9-4C7D-9FCC-313B177C2FD6}"/>
    <cellStyle name="Normal 4 7 10" xfId="4922" xr:uid="{FB469EF7-9CAA-407A-9F2C-4B09EBC5F589}"/>
    <cellStyle name="Normal 4 7 2" xfId="41" xr:uid="{35DA58F1-7300-4931-A8AA-68AC01DE1202}"/>
    <cellStyle name="Normal 4 7 2 2" xfId="78" xr:uid="{00D75FB4-6FC4-46B9-9273-5560DC223ABB}"/>
    <cellStyle name="Normal 4 7 2 2 2" xfId="159" xr:uid="{DD637EB0-D33B-4E54-8565-D95B06DEB8DA}"/>
    <cellStyle name="Normal 4 7 2 2 2 2" xfId="312" xr:uid="{AD1FC257-F97C-46D7-A9F7-5BC0172DD50B}"/>
    <cellStyle name="Normal 4 7 2 2 2 2 2" xfId="619" xr:uid="{4D59D324-80AB-4EA5-A3E8-BB24EBACEEF0}"/>
    <cellStyle name="Normal 4 7 2 2 2 2 2 2" xfId="1232" xr:uid="{D7EAED28-EF43-4C3B-8123-C1491A5E41A8}"/>
    <cellStyle name="Normal 4 7 2 2 2 2 2 2 2" xfId="2456" xr:uid="{FA1BFD24-AC2B-4373-9BF8-53C83EE5D710}"/>
    <cellStyle name="Normal 4 7 2 2 2 2 2 2 2 2" xfId="4904" xr:uid="{0A0F79AD-6E34-4164-970B-18F983FF7491}"/>
    <cellStyle name="Normal 4 7 2 2 2 2 2 2 2 3" xfId="7352" xr:uid="{70DFAD4D-0C46-4A13-8C44-8A6D536B6522}"/>
    <cellStyle name="Normal 4 7 2 2 2 2 2 2 3" xfId="3680" xr:uid="{23772932-91BA-4AFA-B5D2-64EE79172733}"/>
    <cellStyle name="Normal 4 7 2 2 2 2 2 2 4" xfId="6128" xr:uid="{06D0237D-EC96-452B-9137-7FAE7BF372E1}"/>
    <cellStyle name="Normal 4 7 2 2 2 2 2 3" xfId="1844" xr:uid="{9349B3DF-9D94-480D-9E5A-33B7F201FA7F}"/>
    <cellStyle name="Normal 4 7 2 2 2 2 2 3 2" xfId="4292" xr:uid="{2EA0D227-5393-4216-96E4-21ED725C5EEA}"/>
    <cellStyle name="Normal 4 7 2 2 2 2 2 3 3" xfId="6740" xr:uid="{DA8090CB-CBFF-4ED8-8DA8-9C3C6D75D21C}"/>
    <cellStyle name="Normal 4 7 2 2 2 2 2 4" xfId="3068" xr:uid="{0FFC392E-8C0D-4A2A-9BDE-C1C7B6BFE708}"/>
    <cellStyle name="Normal 4 7 2 2 2 2 2 5" xfId="5516" xr:uid="{39BF28E0-5082-4905-B004-EDA466DFE6D7}"/>
    <cellStyle name="Normal 4 7 2 2 2 2 3" xfId="926" xr:uid="{27261D7E-5212-4F44-B892-1C7716CBEB65}"/>
    <cellStyle name="Normal 4 7 2 2 2 2 3 2" xfId="2150" xr:uid="{2704FB1B-3BE1-466D-B2F7-A232CEF26D87}"/>
    <cellStyle name="Normal 4 7 2 2 2 2 3 2 2" xfId="4598" xr:uid="{95FB6AE7-7A21-44BF-8EE1-17C92F07046F}"/>
    <cellStyle name="Normal 4 7 2 2 2 2 3 2 3" xfId="7046" xr:uid="{BD1F9E19-F410-4243-A076-574C3F6A3597}"/>
    <cellStyle name="Normal 4 7 2 2 2 2 3 3" xfId="3374" xr:uid="{1797F6B0-8143-4875-92E1-5157639D650A}"/>
    <cellStyle name="Normal 4 7 2 2 2 2 3 4" xfId="5822" xr:uid="{C5F40E90-132A-4405-A3FD-D015260BC107}"/>
    <cellStyle name="Normal 4 7 2 2 2 2 4" xfId="1538" xr:uid="{EF9A81BB-E03E-4633-A72D-A04CFA41898B}"/>
    <cellStyle name="Normal 4 7 2 2 2 2 4 2" xfId="3986" xr:uid="{3F027598-3BE7-4947-8D26-2CC9C204654C}"/>
    <cellStyle name="Normal 4 7 2 2 2 2 4 3" xfId="6434" xr:uid="{FDA219F1-A9FD-460B-AF23-6243F54AA261}"/>
    <cellStyle name="Normal 4 7 2 2 2 2 5" xfId="2762" xr:uid="{D5EEB22E-CE30-4785-A859-DAE46F7E7952}"/>
    <cellStyle name="Normal 4 7 2 2 2 2 6" xfId="5210" xr:uid="{5A15A6C8-BBF2-478E-884C-66CDD36FB5CA}"/>
    <cellStyle name="Normal 4 7 2 2 2 3" xfId="466" xr:uid="{8FD9835E-29FB-41AD-8585-47FE330CDC98}"/>
    <cellStyle name="Normal 4 7 2 2 2 3 2" xfId="1079" xr:uid="{0E149A58-18A4-46ED-8E97-FD535BF68889}"/>
    <cellStyle name="Normal 4 7 2 2 2 3 2 2" xfId="2303" xr:uid="{1A2B1273-CF1C-4A35-B2BE-CAA347365E62}"/>
    <cellStyle name="Normal 4 7 2 2 2 3 2 2 2" xfId="4751" xr:uid="{59CE847C-4D56-448B-B0B6-030FE3303A29}"/>
    <cellStyle name="Normal 4 7 2 2 2 3 2 2 3" xfId="7199" xr:uid="{7E379D42-4E3D-40AF-A8BD-F552ECDC3FB0}"/>
    <cellStyle name="Normal 4 7 2 2 2 3 2 3" xfId="3527" xr:uid="{A7C5EEE1-FC5A-474C-BCE2-BC724BF1070A}"/>
    <cellStyle name="Normal 4 7 2 2 2 3 2 4" xfId="5975" xr:uid="{E192EA0C-E266-47AC-B6B0-F515842EA292}"/>
    <cellStyle name="Normal 4 7 2 2 2 3 3" xfId="1691" xr:uid="{A7FD8E48-AA07-4D0A-9461-9E96C07937EB}"/>
    <cellStyle name="Normal 4 7 2 2 2 3 3 2" xfId="4139" xr:uid="{2D688C91-39A6-4F52-A752-62025A8AB26F}"/>
    <cellStyle name="Normal 4 7 2 2 2 3 3 3" xfId="6587" xr:uid="{9F194ABE-0A71-41BB-898D-D42B02B2C0D7}"/>
    <cellStyle name="Normal 4 7 2 2 2 3 4" xfId="2915" xr:uid="{BEF864B2-230E-405A-A24B-3B76EFA3BA95}"/>
    <cellStyle name="Normal 4 7 2 2 2 3 5" xfId="5363" xr:uid="{F6E2AC43-AE4F-43CA-BFBE-606DFBCE5885}"/>
    <cellStyle name="Normal 4 7 2 2 2 4" xfId="773" xr:uid="{5C0FC9A6-7EF0-4FFF-B4FC-D1F82C87A405}"/>
    <cellStyle name="Normal 4 7 2 2 2 4 2" xfId="1997" xr:uid="{A81610BB-B817-41F2-B8B0-07970E574C90}"/>
    <cellStyle name="Normal 4 7 2 2 2 4 2 2" xfId="4445" xr:uid="{B43025F9-0060-4E1F-A759-CBEBB4192456}"/>
    <cellStyle name="Normal 4 7 2 2 2 4 2 3" xfId="6893" xr:uid="{BB98D6F5-5850-462B-8B7C-ADCA6167925F}"/>
    <cellStyle name="Normal 4 7 2 2 2 4 3" xfId="3221" xr:uid="{A75CB63F-8265-491D-8AE4-78D29761C424}"/>
    <cellStyle name="Normal 4 7 2 2 2 4 4" xfId="5669" xr:uid="{F994F48F-72A9-4F66-8FE7-BF653C0EF67E}"/>
    <cellStyle name="Normal 4 7 2 2 2 5" xfId="1385" xr:uid="{0E83CAA0-9835-4FAF-B9C2-B6EDB5188A7A}"/>
    <cellStyle name="Normal 4 7 2 2 2 5 2" xfId="3833" xr:uid="{D59113E6-8446-4513-938A-ECE8C4FD010D}"/>
    <cellStyle name="Normal 4 7 2 2 2 5 3" xfId="6281" xr:uid="{959A1418-D193-4368-A139-EAA6BF659C38}"/>
    <cellStyle name="Normal 4 7 2 2 2 6" xfId="2609" xr:uid="{4D4C70C4-AEA5-40D4-9E86-33FF43FC86E0}"/>
    <cellStyle name="Normal 4 7 2 2 2 7" xfId="5057" xr:uid="{7B218D19-E756-45C9-B1C4-26A58D36BEFC}"/>
    <cellStyle name="Normal 4 7 2 2 3" xfId="231" xr:uid="{092F7314-428C-45CD-9B11-AE135D048D1F}"/>
    <cellStyle name="Normal 4 7 2 2 3 2" xfId="538" xr:uid="{9DE2075C-FF12-4977-B2BD-6CEFA7365853}"/>
    <cellStyle name="Normal 4 7 2 2 3 2 2" xfId="1151" xr:uid="{4CCAA2D0-9C59-49F4-AAAF-69E1E96581E1}"/>
    <cellStyle name="Normal 4 7 2 2 3 2 2 2" xfId="2375" xr:uid="{DDF7AC70-B222-4D24-B3DE-BF50B1F01164}"/>
    <cellStyle name="Normal 4 7 2 2 3 2 2 2 2" xfId="4823" xr:uid="{9A1E9118-1811-4A9A-AA79-32218810AE50}"/>
    <cellStyle name="Normal 4 7 2 2 3 2 2 2 3" xfId="7271" xr:uid="{2F512DDB-610D-4E56-BB99-4477012C1FF9}"/>
    <cellStyle name="Normal 4 7 2 2 3 2 2 3" xfId="3599" xr:uid="{9BBE87F1-64F8-4D8A-9763-ABB4A26A434B}"/>
    <cellStyle name="Normal 4 7 2 2 3 2 2 4" xfId="6047" xr:uid="{7FE71F06-F38B-435F-9D3A-07F03052E984}"/>
    <cellStyle name="Normal 4 7 2 2 3 2 3" xfId="1763" xr:uid="{C2AB5D0B-AAD7-484E-8384-7542D02DFCCB}"/>
    <cellStyle name="Normal 4 7 2 2 3 2 3 2" xfId="4211" xr:uid="{479B4DAD-FC39-45B0-B22C-61FF5A70FE4C}"/>
    <cellStyle name="Normal 4 7 2 2 3 2 3 3" xfId="6659" xr:uid="{E016A319-276D-4A19-86B3-BD2AFB78A666}"/>
    <cellStyle name="Normal 4 7 2 2 3 2 4" xfId="2987" xr:uid="{354010D7-1997-48F9-8E68-7E31A3CC3405}"/>
    <cellStyle name="Normal 4 7 2 2 3 2 5" xfId="5435" xr:uid="{8BD2F3F5-C0DD-4F29-8C66-3C27DBF9D4DC}"/>
    <cellStyle name="Normal 4 7 2 2 3 3" xfId="845" xr:uid="{FF775E23-5190-4355-8A18-276EEA1CFE08}"/>
    <cellStyle name="Normal 4 7 2 2 3 3 2" xfId="2069" xr:uid="{AA31C664-8486-4171-8020-CD99ACE17043}"/>
    <cellStyle name="Normal 4 7 2 2 3 3 2 2" xfId="4517" xr:uid="{0DE20626-DDB2-49DF-AE76-D13E491068F6}"/>
    <cellStyle name="Normal 4 7 2 2 3 3 2 3" xfId="6965" xr:uid="{D2F1332F-2824-472C-A823-C921620B0E73}"/>
    <cellStyle name="Normal 4 7 2 2 3 3 3" xfId="3293" xr:uid="{5587E260-432F-4FC8-A150-4D6DE4E7CA93}"/>
    <cellStyle name="Normal 4 7 2 2 3 3 4" xfId="5741" xr:uid="{DC258F69-213C-41DC-A54A-A8E65E7C611E}"/>
    <cellStyle name="Normal 4 7 2 2 3 4" xfId="1457" xr:uid="{D32AF639-B92F-4D00-9ADD-FF35F9B2A8C8}"/>
    <cellStyle name="Normal 4 7 2 2 3 4 2" xfId="3905" xr:uid="{A43C1886-94F7-4625-9AD0-4D7A0EB7D872}"/>
    <cellStyle name="Normal 4 7 2 2 3 4 3" xfId="6353" xr:uid="{C2B8CB4B-7E5A-441E-8ABF-7917371E75E6}"/>
    <cellStyle name="Normal 4 7 2 2 3 5" xfId="2681" xr:uid="{EE400912-8307-462C-BD87-F04A38EB5E68}"/>
    <cellStyle name="Normal 4 7 2 2 3 6" xfId="5129" xr:uid="{45EAB125-D8E4-4694-9306-B13DEA6A36DC}"/>
    <cellStyle name="Normal 4 7 2 2 4" xfId="385" xr:uid="{8428465F-A8A3-4403-8B25-ED987D4EFADD}"/>
    <cellStyle name="Normal 4 7 2 2 4 2" xfId="998" xr:uid="{E488AD6E-9FAF-43E5-AEED-26A98C85D7C4}"/>
    <cellStyle name="Normal 4 7 2 2 4 2 2" xfId="2222" xr:uid="{64648CF3-5B3D-4114-87E8-6C179E0183E0}"/>
    <cellStyle name="Normal 4 7 2 2 4 2 2 2" xfId="4670" xr:uid="{B9401319-6577-48DB-B4C3-1CA1F66A1B5A}"/>
    <cellStyle name="Normal 4 7 2 2 4 2 2 3" xfId="7118" xr:uid="{D9D0A5E3-795B-4D3B-904D-F2576E927BCD}"/>
    <cellStyle name="Normal 4 7 2 2 4 2 3" xfId="3446" xr:uid="{4D47522E-3D6B-4A6A-8812-41FADACD4876}"/>
    <cellStyle name="Normal 4 7 2 2 4 2 4" xfId="5894" xr:uid="{E1221BD7-4573-440C-B900-8DF42611393A}"/>
    <cellStyle name="Normal 4 7 2 2 4 3" xfId="1610" xr:uid="{A6DD6186-0BCB-46BF-A761-DAB271286C4C}"/>
    <cellStyle name="Normal 4 7 2 2 4 3 2" xfId="4058" xr:uid="{FA00C863-F1A9-45C4-8F3D-B37BBFBED200}"/>
    <cellStyle name="Normal 4 7 2 2 4 3 3" xfId="6506" xr:uid="{092EA5EF-034B-4379-9FD8-746185EC09A0}"/>
    <cellStyle name="Normal 4 7 2 2 4 4" xfId="2834" xr:uid="{88F1DD09-0ACB-4969-AC4E-3911F3E36F8C}"/>
    <cellStyle name="Normal 4 7 2 2 4 5" xfId="5282" xr:uid="{E3CB147C-FE34-4FD3-9481-33259A35D3EC}"/>
    <cellStyle name="Normal 4 7 2 2 5" xfId="692" xr:uid="{742D14C8-D17A-41F7-8762-4A3665C28914}"/>
    <cellStyle name="Normal 4 7 2 2 5 2" xfId="1916" xr:uid="{20A7CD00-2AF3-4609-9A56-056FD05C0E01}"/>
    <cellStyle name="Normal 4 7 2 2 5 2 2" xfId="4364" xr:uid="{8D4CD5BF-5DD7-4EA6-B99D-74CB6EFF0EC0}"/>
    <cellStyle name="Normal 4 7 2 2 5 2 3" xfId="6812" xr:uid="{F00D0F3A-B817-4899-8265-CDAF60D1C5FC}"/>
    <cellStyle name="Normal 4 7 2 2 5 3" xfId="3140" xr:uid="{E97678DF-75D7-44AC-A131-B97E78ED0D5E}"/>
    <cellStyle name="Normal 4 7 2 2 5 4" xfId="5588" xr:uid="{D46D1C5C-564F-44C1-A2D8-19290EBEEB2A}"/>
    <cellStyle name="Normal 4 7 2 2 6" xfId="1304" xr:uid="{FC85F601-C74A-4C23-96A4-C383EBE5B0E2}"/>
    <cellStyle name="Normal 4 7 2 2 6 2" xfId="3752" xr:uid="{97F468AB-7A1F-4C93-8DEF-49CBC8A7B584}"/>
    <cellStyle name="Normal 4 7 2 2 6 3" xfId="6200" xr:uid="{4BCAD8B9-8A89-49F8-9B16-99BF572F7878}"/>
    <cellStyle name="Normal 4 7 2 2 7" xfId="2528" xr:uid="{DF62AB3E-F24D-4B2A-A697-CF6B42E2478F}"/>
    <cellStyle name="Normal 4 7 2 2 8" xfId="4976" xr:uid="{B58D5370-2626-4169-99E5-970995E687F9}"/>
    <cellStyle name="Normal 4 7 2 3" xfId="123" xr:uid="{F7B01FE5-52AA-4ADC-83EF-968C3FC3CC1B}"/>
    <cellStyle name="Normal 4 7 2 3 2" xfId="276" xr:uid="{33996B43-B388-418E-9A65-377DEE62A651}"/>
    <cellStyle name="Normal 4 7 2 3 2 2" xfId="583" xr:uid="{B79AED53-0F3A-4709-AD0F-38871B8FD4F9}"/>
    <cellStyle name="Normal 4 7 2 3 2 2 2" xfId="1196" xr:uid="{62159F52-0A42-4B5B-BE80-3B182C642FE9}"/>
    <cellStyle name="Normal 4 7 2 3 2 2 2 2" xfId="2420" xr:uid="{72870091-F79A-4961-9CB4-42BEBE47E82A}"/>
    <cellStyle name="Normal 4 7 2 3 2 2 2 2 2" xfId="4868" xr:uid="{2D38E64C-FC35-46AD-895B-A339880DAAA8}"/>
    <cellStyle name="Normal 4 7 2 3 2 2 2 2 3" xfId="7316" xr:uid="{4EEFB549-E4FC-4536-99C3-0564C8B0343A}"/>
    <cellStyle name="Normal 4 7 2 3 2 2 2 3" xfId="3644" xr:uid="{9611CCB3-31CE-44F0-95DB-B4A531E38CDB}"/>
    <cellStyle name="Normal 4 7 2 3 2 2 2 4" xfId="6092" xr:uid="{B4A6F918-B1A2-420D-A3F8-7785CD880CD9}"/>
    <cellStyle name="Normal 4 7 2 3 2 2 3" xfId="1808" xr:uid="{84FD41B1-C6E7-4779-B97B-88931153C438}"/>
    <cellStyle name="Normal 4 7 2 3 2 2 3 2" xfId="4256" xr:uid="{53C2875A-1A77-4374-B8FB-DD6BFD2F77D4}"/>
    <cellStyle name="Normal 4 7 2 3 2 2 3 3" xfId="6704" xr:uid="{A14DB8EF-0011-4CA3-93FA-9719096F2409}"/>
    <cellStyle name="Normal 4 7 2 3 2 2 4" xfId="3032" xr:uid="{CF6C1FDC-2595-4C20-AEBB-E3CA15D0FEAC}"/>
    <cellStyle name="Normal 4 7 2 3 2 2 5" xfId="5480" xr:uid="{2E8992F8-42AC-4B85-8A27-9B287C87E4AA}"/>
    <cellStyle name="Normal 4 7 2 3 2 3" xfId="890" xr:uid="{F74D57CD-9C03-40DC-BB1E-7B6E819C287A}"/>
    <cellStyle name="Normal 4 7 2 3 2 3 2" xfId="2114" xr:uid="{8B2AFF44-3E58-4F0D-AF48-EE98E5DAE15C}"/>
    <cellStyle name="Normal 4 7 2 3 2 3 2 2" xfId="4562" xr:uid="{BA1E3902-D723-4B0C-AEBD-95D429AC1272}"/>
    <cellStyle name="Normal 4 7 2 3 2 3 2 3" xfId="7010" xr:uid="{79ECF9A4-BCD8-4D45-94CA-AAE88A42EFBF}"/>
    <cellStyle name="Normal 4 7 2 3 2 3 3" xfId="3338" xr:uid="{B53A527C-67FD-4C9F-9D44-86327635291E}"/>
    <cellStyle name="Normal 4 7 2 3 2 3 4" xfId="5786" xr:uid="{1A603340-7BC3-4B03-96B1-420834D52538}"/>
    <cellStyle name="Normal 4 7 2 3 2 4" xfId="1502" xr:uid="{2E02949D-6C2A-45EE-8879-C659A26EEEC1}"/>
    <cellStyle name="Normal 4 7 2 3 2 4 2" xfId="3950" xr:uid="{F2D7317D-BE48-43E0-9111-75CFC658F43E}"/>
    <cellStyle name="Normal 4 7 2 3 2 4 3" xfId="6398" xr:uid="{16402BD3-BD52-40A0-9ADF-C9DCB938FF13}"/>
    <cellStyle name="Normal 4 7 2 3 2 5" xfId="2726" xr:uid="{F8873CC7-9805-4718-BAF5-501A59B094DE}"/>
    <cellStyle name="Normal 4 7 2 3 2 6" xfId="5174" xr:uid="{4F1551F4-844E-4329-9DCD-43BC7E804FBA}"/>
    <cellStyle name="Normal 4 7 2 3 3" xfId="430" xr:uid="{243B1E62-52D7-4C37-8EBE-5AEC3C671CBE}"/>
    <cellStyle name="Normal 4 7 2 3 3 2" xfId="1043" xr:uid="{D4AB13A7-F9BD-419D-A4DC-41F2079F63CA}"/>
    <cellStyle name="Normal 4 7 2 3 3 2 2" xfId="2267" xr:uid="{8E238A0D-7FAC-4568-B3A3-4C206D1E8E1B}"/>
    <cellStyle name="Normal 4 7 2 3 3 2 2 2" xfId="4715" xr:uid="{555E2D1A-8D6A-4CA7-8282-0E1B812EF2DC}"/>
    <cellStyle name="Normal 4 7 2 3 3 2 2 3" xfId="7163" xr:uid="{9AECF8F8-5F3C-44AD-9984-90E80A71E017}"/>
    <cellStyle name="Normal 4 7 2 3 3 2 3" xfId="3491" xr:uid="{F4130B58-7A5D-40F6-9783-FB8CC5F480EF}"/>
    <cellStyle name="Normal 4 7 2 3 3 2 4" xfId="5939" xr:uid="{DA813343-852B-43B6-B768-E23FCDA44E61}"/>
    <cellStyle name="Normal 4 7 2 3 3 3" xfId="1655" xr:uid="{103E77BC-DDFA-4E12-8AEC-C7CA1AD6E529}"/>
    <cellStyle name="Normal 4 7 2 3 3 3 2" xfId="4103" xr:uid="{10BF507B-BC42-4C03-A6A7-1C9F0B12BEB1}"/>
    <cellStyle name="Normal 4 7 2 3 3 3 3" xfId="6551" xr:uid="{092886A4-9E80-470F-92D8-BC8A39DBDC0C}"/>
    <cellStyle name="Normal 4 7 2 3 3 4" xfId="2879" xr:uid="{DC84E6E0-44F0-48EF-94A9-194BB83083A7}"/>
    <cellStyle name="Normal 4 7 2 3 3 5" xfId="5327" xr:uid="{46B7715D-FE34-4937-992C-0398BF2BF64C}"/>
    <cellStyle name="Normal 4 7 2 3 4" xfId="737" xr:uid="{BEBB1CFE-54E4-4A1F-96E0-857FCEA8BE28}"/>
    <cellStyle name="Normal 4 7 2 3 4 2" xfId="1961" xr:uid="{00E14188-5169-4FF7-B4FE-B046CD1567FD}"/>
    <cellStyle name="Normal 4 7 2 3 4 2 2" xfId="4409" xr:uid="{424750D7-91F8-4593-B861-3A25FFC0C60B}"/>
    <cellStyle name="Normal 4 7 2 3 4 2 3" xfId="6857" xr:uid="{962E5E4A-C376-48A9-80E5-F8A809B3141D}"/>
    <cellStyle name="Normal 4 7 2 3 4 3" xfId="3185" xr:uid="{E198F042-2976-4C0F-BD82-01D0D6321405}"/>
    <cellStyle name="Normal 4 7 2 3 4 4" xfId="5633" xr:uid="{5458518B-5D87-4C4A-A49C-593C946ACE1E}"/>
    <cellStyle name="Normal 4 7 2 3 5" xfId="1349" xr:uid="{02B97020-631E-441C-B717-43166D13CE4D}"/>
    <cellStyle name="Normal 4 7 2 3 5 2" xfId="3797" xr:uid="{4AA22355-7BF3-4836-8224-064BFE50AF1C}"/>
    <cellStyle name="Normal 4 7 2 3 5 3" xfId="6245" xr:uid="{3CA0AFE3-DD11-47EA-AD93-C80A06C8F450}"/>
    <cellStyle name="Normal 4 7 2 3 6" xfId="2573" xr:uid="{A54096F1-46E8-431E-A3AD-06D617845D9F}"/>
    <cellStyle name="Normal 4 7 2 3 7" xfId="5021" xr:uid="{9F415B3D-2C8C-467B-936B-831847F49ACF}"/>
    <cellStyle name="Normal 4 7 2 4" xfId="195" xr:uid="{455EFBC2-2CB6-40F6-9008-93CE8F64435F}"/>
    <cellStyle name="Normal 4 7 2 4 2" xfId="502" xr:uid="{44FFE92B-FADB-41C1-935F-AAA3BF6A52B7}"/>
    <cellStyle name="Normal 4 7 2 4 2 2" xfId="1115" xr:uid="{7B1608EB-FEBD-431C-B984-E086A4D5D6BB}"/>
    <cellStyle name="Normal 4 7 2 4 2 2 2" xfId="2339" xr:uid="{75337957-B4BB-47A6-BD8B-7BBBBB9C4765}"/>
    <cellStyle name="Normal 4 7 2 4 2 2 2 2" xfId="4787" xr:uid="{995EE1E1-71BE-48AE-A490-E8D9ACB6D23C}"/>
    <cellStyle name="Normal 4 7 2 4 2 2 2 3" xfId="7235" xr:uid="{5577D6E3-D1A1-46F1-A93C-19985D43B1C7}"/>
    <cellStyle name="Normal 4 7 2 4 2 2 3" xfId="3563" xr:uid="{CE53C163-BE7A-4522-A994-4DCE3F53B4FA}"/>
    <cellStyle name="Normal 4 7 2 4 2 2 4" xfId="6011" xr:uid="{ABED1A19-D55E-4516-8575-2FF97860AB09}"/>
    <cellStyle name="Normal 4 7 2 4 2 3" xfId="1727" xr:uid="{914EA5D3-88D6-455B-BA56-3969FF6731EC}"/>
    <cellStyle name="Normal 4 7 2 4 2 3 2" xfId="4175" xr:uid="{ACA1B7B3-6462-4C9E-B47C-8C6153B0F347}"/>
    <cellStyle name="Normal 4 7 2 4 2 3 3" xfId="6623" xr:uid="{56E87F2A-3EF4-45CA-B220-73722491D683}"/>
    <cellStyle name="Normal 4 7 2 4 2 4" xfId="2951" xr:uid="{073D5896-5406-4673-8FF5-2BD9727DC774}"/>
    <cellStyle name="Normal 4 7 2 4 2 5" xfId="5399" xr:uid="{F654469F-1181-40E9-B8A9-C6A3172C5407}"/>
    <cellStyle name="Normal 4 7 2 4 3" xfId="809" xr:uid="{4282FB49-D988-4341-80EB-7F442A6792DD}"/>
    <cellStyle name="Normal 4 7 2 4 3 2" xfId="2033" xr:uid="{49DF0AAF-B5B1-4D30-99CF-E910AF856D62}"/>
    <cellStyle name="Normal 4 7 2 4 3 2 2" xfId="4481" xr:uid="{E976C820-387F-4F7B-8512-EBB0F802D927}"/>
    <cellStyle name="Normal 4 7 2 4 3 2 3" xfId="6929" xr:uid="{B30B88AB-B9C3-487E-B7BD-96865FA12CBA}"/>
    <cellStyle name="Normal 4 7 2 4 3 3" xfId="3257" xr:uid="{EAB6DA30-9E21-4C15-B573-10C1353F97FE}"/>
    <cellStyle name="Normal 4 7 2 4 3 4" xfId="5705" xr:uid="{8FEB22A6-DA9A-4A6B-AA37-5C347CB409B0}"/>
    <cellStyle name="Normal 4 7 2 4 4" xfId="1421" xr:uid="{B0D35C0F-06C0-4D2B-B637-B5DA176E0DF7}"/>
    <cellStyle name="Normal 4 7 2 4 4 2" xfId="3869" xr:uid="{9F86B2E2-79C8-49B1-B76C-36106C35964A}"/>
    <cellStyle name="Normal 4 7 2 4 4 3" xfId="6317" xr:uid="{5601AE44-F995-40E1-9CD9-47CCDEE7C146}"/>
    <cellStyle name="Normal 4 7 2 4 5" xfId="2645" xr:uid="{A9373C54-2BA8-41FE-9A75-9C64012B1DA8}"/>
    <cellStyle name="Normal 4 7 2 4 6" xfId="5093" xr:uid="{0A470515-0BF6-4E5B-844D-0C2A97F1094B}"/>
    <cellStyle name="Normal 4 7 2 5" xfId="349" xr:uid="{027BA2C7-7E8F-401E-BEB4-E63BF9AB40F7}"/>
    <cellStyle name="Normal 4 7 2 5 2" xfId="962" xr:uid="{4C175D6D-7E41-4242-BBBE-485D77B5FDB0}"/>
    <cellStyle name="Normal 4 7 2 5 2 2" xfId="2186" xr:uid="{0EFC7A25-E15C-464A-982D-275B45389BD1}"/>
    <cellStyle name="Normal 4 7 2 5 2 2 2" xfId="4634" xr:uid="{0090F012-5967-4A8C-BEDC-31ABF88CCDA3}"/>
    <cellStyle name="Normal 4 7 2 5 2 2 3" xfId="7082" xr:uid="{F7EAA764-1B50-451E-B6E9-2A0223B67271}"/>
    <cellStyle name="Normal 4 7 2 5 2 3" xfId="3410" xr:uid="{A296345E-153C-4580-8387-8804BE0ECF20}"/>
    <cellStyle name="Normal 4 7 2 5 2 4" xfId="5858" xr:uid="{730E0090-5BED-4638-A086-3001C87543C7}"/>
    <cellStyle name="Normal 4 7 2 5 3" xfId="1574" xr:uid="{9D376E18-ECDB-4E57-B071-6FAC40062FDC}"/>
    <cellStyle name="Normal 4 7 2 5 3 2" xfId="4022" xr:uid="{1CF45440-DB62-462D-BD9A-9E9EBE48808C}"/>
    <cellStyle name="Normal 4 7 2 5 3 3" xfId="6470" xr:uid="{DC2BDAC3-06C8-4027-B6EE-B331744496B8}"/>
    <cellStyle name="Normal 4 7 2 5 4" xfId="2798" xr:uid="{1EF4DD05-E930-4DDF-9443-B2E0B981C67E}"/>
    <cellStyle name="Normal 4 7 2 5 5" xfId="5246" xr:uid="{503E8748-2AB0-4B3D-B3A8-D2C078D662A6}"/>
    <cellStyle name="Normal 4 7 2 6" xfId="656" xr:uid="{64A4FCD5-FD25-4923-B8FD-D545B6C38044}"/>
    <cellStyle name="Normal 4 7 2 6 2" xfId="1880" xr:uid="{1F0E56CD-CEE2-452C-B590-35D4AC6F5C5A}"/>
    <cellStyle name="Normal 4 7 2 6 2 2" xfId="4328" xr:uid="{4885CAC2-C430-4561-A72E-CEFE8AEF3E20}"/>
    <cellStyle name="Normal 4 7 2 6 2 3" xfId="6776" xr:uid="{450845B6-3FAD-4CE3-8FA2-7E8567726A0E}"/>
    <cellStyle name="Normal 4 7 2 6 3" xfId="3104" xr:uid="{DA33308F-F245-47DE-85B5-3155CE407224}"/>
    <cellStyle name="Normal 4 7 2 6 4" xfId="5552" xr:uid="{D2310B3C-0AC2-4D3A-B1FE-22EC870515A2}"/>
    <cellStyle name="Normal 4 7 2 7" xfId="1268" xr:uid="{83F3DF97-CC28-4E46-83D1-CC052CBD3CB5}"/>
    <cellStyle name="Normal 4 7 2 7 2" xfId="3716" xr:uid="{925F9053-D588-4D48-8DDA-A0839606C73F}"/>
    <cellStyle name="Normal 4 7 2 7 3" xfId="6164" xr:uid="{42C80D2C-96BB-4BA1-8563-71681E5FD2C3}"/>
    <cellStyle name="Normal 4 7 2 8" xfId="2492" xr:uid="{32E9DF4B-DF39-4C25-9D61-5E1E2D0CF0CD}"/>
    <cellStyle name="Normal 4 7 2 9" xfId="4940" xr:uid="{8B31748D-FFDB-4C5E-9349-C13E68753F9E}"/>
    <cellStyle name="Normal 4 7 3" xfId="63" xr:uid="{43B4E511-7B33-4744-82C4-8EA3EFD1E6AD}"/>
    <cellStyle name="Normal 4 7 3 2" xfId="144" xr:uid="{BF7D8AB8-E04F-4E97-B7FA-1BB5A06200D1}"/>
    <cellStyle name="Normal 4 7 3 2 2" xfId="297" xr:uid="{CCB4FDC8-0AA9-4955-ABC0-3D1CF8212F25}"/>
    <cellStyle name="Normal 4 7 3 2 2 2" xfId="604" xr:uid="{465E217E-FCA8-4691-8269-ED32B456819C}"/>
    <cellStyle name="Normal 4 7 3 2 2 2 2" xfId="1217" xr:uid="{83472BE3-8787-489C-BB8B-ACA682B3515F}"/>
    <cellStyle name="Normal 4 7 3 2 2 2 2 2" xfId="2441" xr:uid="{0D73A5A5-D59A-47E0-BE9D-5FAC8EC659E5}"/>
    <cellStyle name="Normal 4 7 3 2 2 2 2 2 2" xfId="4889" xr:uid="{3858DB2B-35EB-4B98-B29C-76864743605B}"/>
    <cellStyle name="Normal 4 7 3 2 2 2 2 2 3" xfId="7337" xr:uid="{1D7B3ADB-0481-44AD-8DF8-D3B0A418C93D}"/>
    <cellStyle name="Normal 4 7 3 2 2 2 2 3" xfId="3665" xr:uid="{71F38485-868C-4A40-AB51-63D00930F39E}"/>
    <cellStyle name="Normal 4 7 3 2 2 2 2 4" xfId="6113" xr:uid="{4C86ED28-A4D7-414E-BC8A-0D7BF2C47721}"/>
    <cellStyle name="Normal 4 7 3 2 2 2 3" xfId="1829" xr:uid="{61941949-B00E-4B2D-AB75-05477889AC25}"/>
    <cellStyle name="Normal 4 7 3 2 2 2 3 2" xfId="4277" xr:uid="{CE44ABC0-2E9D-4114-AF2A-34FFCBBBF542}"/>
    <cellStyle name="Normal 4 7 3 2 2 2 3 3" xfId="6725" xr:uid="{52A358E9-8B29-470B-95FB-135F88BDC739}"/>
    <cellStyle name="Normal 4 7 3 2 2 2 4" xfId="3053" xr:uid="{DDD219BA-B084-4D7B-9086-1E284F613602}"/>
    <cellStyle name="Normal 4 7 3 2 2 2 5" xfId="5501" xr:uid="{2030D4F6-C2E4-4476-BB33-B57BE3D0C4FC}"/>
    <cellStyle name="Normal 4 7 3 2 2 3" xfId="911" xr:uid="{97A516BC-0BFC-4D63-BE20-CBA1DEAD59D5}"/>
    <cellStyle name="Normal 4 7 3 2 2 3 2" xfId="2135" xr:uid="{926AF69E-A4B2-4ED6-B8DE-C02477B92B25}"/>
    <cellStyle name="Normal 4 7 3 2 2 3 2 2" xfId="4583" xr:uid="{9D531EBF-BF5B-49EE-86F1-2D21F71903B1}"/>
    <cellStyle name="Normal 4 7 3 2 2 3 2 3" xfId="7031" xr:uid="{8F0DE203-0A20-4962-A645-882CD2498686}"/>
    <cellStyle name="Normal 4 7 3 2 2 3 3" xfId="3359" xr:uid="{BA1C3BD8-B6A7-4287-AE2F-C6C831C1BAC0}"/>
    <cellStyle name="Normal 4 7 3 2 2 3 4" xfId="5807" xr:uid="{1AFDD9C0-312C-4AAB-95FD-EC789FDC4CD6}"/>
    <cellStyle name="Normal 4 7 3 2 2 4" xfId="1523" xr:uid="{5F4706B8-6E9B-4F93-A818-553560026130}"/>
    <cellStyle name="Normal 4 7 3 2 2 4 2" xfId="3971" xr:uid="{69443F5A-6089-424B-A666-122F80A14CD9}"/>
    <cellStyle name="Normal 4 7 3 2 2 4 3" xfId="6419" xr:uid="{DDA299F4-CCD5-45E3-9F24-521AA5434394}"/>
    <cellStyle name="Normal 4 7 3 2 2 5" xfId="2747" xr:uid="{3F437412-0E7C-45EE-B715-174589272506}"/>
    <cellStyle name="Normal 4 7 3 2 2 6" xfId="5195" xr:uid="{94F6EC61-6B5D-46AE-BC3C-676A79171565}"/>
    <cellStyle name="Normal 4 7 3 2 3" xfId="451" xr:uid="{9B3118FB-1638-4C3C-A2AA-D8DF66B1A86A}"/>
    <cellStyle name="Normal 4 7 3 2 3 2" xfId="1064" xr:uid="{3E8C7CEE-B581-4C8B-87B7-0A60DCB30696}"/>
    <cellStyle name="Normal 4 7 3 2 3 2 2" xfId="2288" xr:uid="{B16E8388-0F79-426D-A79B-5F6AFD6D6E53}"/>
    <cellStyle name="Normal 4 7 3 2 3 2 2 2" xfId="4736" xr:uid="{2BBC9F49-5868-4869-8F4B-EFC6007A8F45}"/>
    <cellStyle name="Normal 4 7 3 2 3 2 2 3" xfId="7184" xr:uid="{9059CB98-8188-45E0-B851-863A40AD1005}"/>
    <cellStyle name="Normal 4 7 3 2 3 2 3" xfId="3512" xr:uid="{DEC94718-0317-4C4D-9D8D-98DCE833F652}"/>
    <cellStyle name="Normal 4 7 3 2 3 2 4" xfId="5960" xr:uid="{65B610DA-B105-436B-8919-6671BD42D76F}"/>
    <cellStyle name="Normal 4 7 3 2 3 3" xfId="1676" xr:uid="{42F296D1-55F6-4C32-A9F4-414C39DA92F8}"/>
    <cellStyle name="Normal 4 7 3 2 3 3 2" xfId="4124" xr:uid="{669A02D1-9202-4708-9465-07E4C34CA493}"/>
    <cellStyle name="Normal 4 7 3 2 3 3 3" xfId="6572" xr:uid="{0B58D9FB-0D46-44B6-B15A-B31CA56E5E4D}"/>
    <cellStyle name="Normal 4 7 3 2 3 4" xfId="2900" xr:uid="{27CADBC2-8E61-472C-BC72-5D418E41CA4D}"/>
    <cellStyle name="Normal 4 7 3 2 3 5" xfId="5348" xr:uid="{FCEDF571-6066-48ED-B97C-FD22320EFD26}"/>
    <cellStyle name="Normal 4 7 3 2 4" xfId="758" xr:uid="{2C740C7D-53A1-42E0-A464-B39F748FDA70}"/>
    <cellStyle name="Normal 4 7 3 2 4 2" xfId="1982" xr:uid="{D540BA1B-14F8-42D5-9157-52C651BADB54}"/>
    <cellStyle name="Normal 4 7 3 2 4 2 2" xfId="4430" xr:uid="{E22F8449-45AA-4E78-8868-B850C157F353}"/>
    <cellStyle name="Normal 4 7 3 2 4 2 3" xfId="6878" xr:uid="{BAC38BE4-3688-47E7-AFBC-A938DE474F2C}"/>
    <cellStyle name="Normal 4 7 3 2 4 3" xfId="3206" xr:uid="{572395A3-66A0-48C3-8D77-FF3D7308EAC8}"/>
    <cellStyle name="Normal 4 7 3 2 4 4" xfId="5654" xr:uid="{8CB1BF3F-46D8-43F3-B6A6-2E6B5338E98C}"/>
    <cellStyle name="Normal 4 7 3 2 5" xfId="1370" xr:uid="{2A4A281A-6492-4B8C-AB2B-130803C70887}"/>
    <cellStyle name="Normal 4 7 3 2 5 2" xfId="3818" xr:uid="{6AF060D7-E25D-4E2C-8AA9-FBA52A2466E7}"/>
    <cellStyle name="Normal 4 7 3 2 5 3" xfId="6266" xr:uid="{04EB9862-32D0-4014-9FB8-FEBA57BC560C}"/>
    <cellStyle name="Normal 4 7 3 2 6" xfId="2594" xr:uid="{C4FE57EF-BB3E-421B-A0A5-D6F2F996087F}"/>
    <cellStyle name="Normal 4 7 3 2 7" xfId="5042" xr:uid="{C24BCC68-1F10-49FE-BFD9-D6A89A56001F}"/>
    <cellStyle name="Normal 4 7 3 3" xfId="216" xr:uid="{6171F83A-7F77-43DB-A151-5578C61F8468}"/>
    <cellStyle name="Normal 4 7 3 3 2" xfId="523" xr:uid="{81A7C7A2-7D90-4404-A29C-C251CE76B57A}"/>
    <cellStyle name="Normal 4 7 3 3 2 2" xfId="1136" xr:uid="{6BD05B59-EE1E-4D31-9766-F3EE01BF0455}"/>
    <cellStyle name="Normal 4 7 3 3 2 2 2" xfId="2360" xr:uid="{3E60D3A9-634D-481F-AF8C-73092D4FBC45}"/>
    <cellStyle name="Normal 4 7 3 3 2 2 2 2" xfId="4808" xr:uid="{61D460CE-B9E0-4A34-8D2E-508E8199F506}"/>
    <cellStyle name="Normal 4 7 3 3 2 2 2 3" xfId="7256" xr:uid="{330229A4-26D2-4826-BB02-2D3C5B041110}"/>
    <cellStyle name="Normal 4 7 3 3 2 2 3" xfId="3584" xr:uid="{02C9B248-16EA-449E-AAD7-37FB8361975D}"/>
    <cellStyle name="Normal 4 7 3 3 2 2 4" xfId="6032" xr:uid="{E2AC0F7C-C9A1-4D08-AE6E-CD897F2D102F}"/>
    <cellStyle name="Normal 4 7 3 3 2 3" xfId="1748" xr:uid="{E4D346AB-B28C-461F-8B94-907726D6136C}"/>
    <cellStyle name="Normal 4 7 3 3 2 3 2" xfId="4196" xr:uid="{E76E51D3-321F-433D-BDA6-85697052D95A}"/>
    <cellStyle name="Normal 4 7 3 3 2 3 3" xfId="6644" xr:uid="{7097560D-3079-4FFF-89F2-AB0D4E035E8F}"/>
    <cellStyle name="Normal 4 7 3 3 2 4" xfId="2972" xr:uid="{672EA3AF-456F-48AA-9789-7DA4382219FD}"/>
    <cellStyle name="Normal 4 7 3 3 2 5" xfId="5420" xr:uid="{FAAB032C-56A3-4141-997F-090F2F20E736}"/>
    <cellStyle name="Normal 4 7 3 3 3" xfId="830" xr:uid="{8B1A79E5-CB06-478B-9575-94D06541CF54}"/>
    <cellStyle name="Normal 4 7 3 3 3 2" xfId="2054" xr:uid="{2BE8A7EF-4CB6-4CF9-9B97-1B5502AB80BC}"/>
    <cellStyle name="Normal 4 7 3 3 3 2 2" xfId="4502" xr:uid="{0F73C494-A45E-4959-8382-5F8441B084C8}"/>
    <cellStyle name="Normal 4 7 3 3 3 2 3" xfId="6950" xr:uid="{368B0D16-6427-4478-B0E6-AECA52BAE8AB}"/>
    <cellStyle name="Normal 4 7 3 3 3 3" xfId="3278" xr:uid="{81A18F84-0F6E-48F1-A4CB-3C9DC17EC661}"/>
    <cellStyle name="Normal 4 7 3 3 3 4" xfId="5726" xr:uid="{308EC78E-7464-4B44-9200-5C188B11AE43}"/>
    <cellStyle name="Normal 4 7 3 3 4" xfId="1442" xr:uid="{438CFC1F-22DA-4245-A664-DFF596DBEB25}"/>
    <cellStyle name="Normal 4 7 3 3 4 2" xfId="3890" xr:uid="{C3933FD9-8E7E-411C-BD44-C2DCB753159C}"/>
    <cellStyle name="Normal 4 7 3 3 4 3" xfId="6338" xr:uid="{FF438FDF-9410-4B09-AA4C-53B3A5B5A478}"/>
    <cellStyle name="Normal 4 7 3 3 5" xfId="2666" xr:uid="{DDA20141-A4FE-4778-9174-47D927D55158}"/>
    <cellStyle name="Normal 4 7 3 3 6" xfId="5114" xr:uid="{BD2345EF-8E59-4302-94E5-9367AC10111F}"/>
    <cellStyle name="Normal 4 7 3 4" xfId="370" xr:uid="{C37E6D10-322A-4B64-AACC-2FB201774078}"/>
    <cellStyle name="Normal 4 7 3 4 2" xfId="983" xr:uid="{CE73E33A-4856-44C6-BCC7-5B345ECDAFFC}"/>
    <cellStyle name="Normal 4 7 3 4 2 2" xfId="2207" xr:uid="{199CADC6-61A1-43CA-961E-E64054EF5385}"/>
    <cellStyle name="Normal 4 7 3 4 2 2 2" xfId="4655" xr:uid="{B872A29E-663E-4474-8FB3-0FA56BFA50D7}"/>
    <cellStyle name="Normal 4 7 3 4 2 2 3" xfId="7103" xr:uid="{2FD524B7-0489-4168-972F-0FDF0AFA2690}"/>
    <cellStyle name="Normal 4 7 3 4 2 3" xfId="3431" xr:uid="{1F3ED0CA-288F-46A3-A40E-91B9836BAE25}"/>
    <cellStyle name="Normal 4 7 3 4 2 4" xfId="5879" xr:uid="{A7E2CC4E-9AD2-4316-A5B4-75084990A761}"/>
    <cellStyle name="Normal 4 7 3 4 3" xfId="1595" xr:uid="{65BA4364-5543-4C72-A92D-28E722A34FDE}"/>
    <cellStyle name="Normal 4 7 3 4 3 2" xfId="4043" xr:uid="{DEC054D9-6F5A-4F21-935D-5F09ED34FBA2}"/>
    <cellStyle name="Normal 4 7 3 4 3 3" xfId="6491" xr:uid="{114C5B9C-E3A2-4BED-A5D6-7766BE4FFF84}"/>
    <cellStyle name="Normal 4 7 3 4 4" xfId="2819" xr:uid="{625C3D2A-CB12-4F23-8994-0DB5FE04F8A9}"/>
    <cellStyle name="Normal 4 7 3 4 5" xfId="5267" xr:uid="{B4FDEB0F-465C-485A-965E-9EDB89634506}"/>
    <cellStyle name="Normal 4 7 3 5" xfId="677" xr:uid="{C2828FA6-F7F1-43A3-A5CD-C6F35C0059B5}"/>
    <cellStyle name="Normal 4 7 3 5 2" xfId="1901" xr:uid="{51136AD8-0B01-4556-975D-D44E9E3F2626}"/>
    <cellStyle name="Normal 4 7 3 5 2 2" xfId="4349" xr:uid="{0778D2E1-34E8-4809-A522-A9D8F8422E76}"/>
    <cellStyle name="Normal 4 7 3 5 2 3" xfId="6797" xr:uid="{F5663A5B-F798-4CC2-A491-F7595A2C1B44}"/>
    <cellStyle name="Normal 4 7 3 5 3" xfId="3125" xr:uid="{587834FE-E076-4FAA-A41C-16F94AC367F1}"/>
    <cellStyle name="Normal 4 7 3 5 4" xfId="5573" xr:uid="{EE89184C-6B8A-481D-99EC-8CF68A489B57}"/>
    <cellStyle name="Normal 4 7 3 6" xfId="1289" xr:uid="{032903DA-35B0-4FDA-AB99-47C8C2093A03}"/>
    <cellStyle name="Normal 4 7 3 6 2" xfId="3737" xr:uid="{AD7B9A58-105C-4663-9510-275155E20C5E}"/>
    <cellStyle name="Normal 4 7 3 6 3" xfId="6185" xr:uid="{188AD1FE-5450-4274-80A2-15B7738E5CFE}"/>
    <cellStyle name="Normal 4 7 3 7" xfId="2513" xr:uid="{12E8510B-4F9D-4FBF-86E2-461307A2312A}"/>
    <cellStyle name="Normal 4 7 3 8" xfId="4961" xr:uid="{605786AD-B648-413E-95E4-EEBB2ECDDC57}"/>
    <cellStyle name="Normal 4 7 4" xfId="105" xr:uid="{BEECDCB1-CBA4-4B61-BE86-C9C5C49CDF86}"/>
    <cellStyle name="Normal 4 7 4 2" xfId="258" xr:uid="{AD566256-9B08-48D3-B292-546830A86D68}"/>
    <cellStyle name="Normal 4 7 4 2 2" xfId="565" xr:uid="{551B1E4F-E2CE-42FC-8A7D-FA2928A936B9}"/>
    <cellStyle name="Normal 4 7 4 2 2 2" xfId="1178" xr:uid="{6A36D3B2-635A-4E73-A4E3-05E44A124606}"/>
    <cellStyle name="Normal 4 7 4 2 2 2 2" xfId="2402" xr:uid="{2C955416-770F-4603-BAE3-922934E53DBA}"/>
    <cellStyle name="Normal 4 7 4 2 2 2 2 2" xfId="4850" xr:uid="{6FDD33CF-C1C0-4DDD-8CFA-81F1FDB5AFBC}"/>
    <cellStyle name="Normal 4 7 4 2 2 2 2 3" xfId="7298" xr:uid="{7B3DA978-69F3-426D-9F32-CD722F7B48AA}"/>
    <cellStyle name="Normal 4 7 4 2 2 2 3" xfId="3626" xr:uid="{7F3E26EB-019D-4CEE-81AE-8D147A90245B}"/>
    <cellStyle name="Normal 4 7 4 2 2 2 4" xfId="6074" xr:uid="{003669EE-84D5-4EB6-A52B-083DEB53E3FB}"/>
    <cellStyle name="Normal 4 7 4 2 2 3" xfId="1790" xr:uid="{D8EF50CD-6F55-4A3D-A3DD-402DBF10166E}"/>
    <cellStyle name="Normal 4 7 4 2 2 3 2" xfId="4238" xr:uid="{1FC455E8-6F1A-4C30-BAA3-150D6A6CB815}"/>
    <cellStyle name="Normal 4 7 4 2 2 3 3" xfId="6686" xr:uid="{C97E6B5F-21C0-435A-B98C-37B9DC9669B2}"/>
    <cellStyle name="Normal 4 7 4 2 2 4" xfId="3014" xr:uid="{74D4079D-4BDD-48F1-B1B8-3671CE99AF1E}"/>
    <cellStyle name="Normal 4 7 4 2 2 5" xfId="5462" xr:uid="{599E53CF-720A-4584-AF19-412296BCBFCD}"/>
    <cellStyle name="Normal 4 7 4 2 3" xfId="872" xr:uid="{DAD62F03-8B3F-4225-9476-32A9544471B0}"/>
    <cellStyle name="Normal 4 7 4 2 3 2" xfId="2096" xr:uid="{E2865316-E3E3-46D7-BBA5-67412DD6EADF}"/>
    <cellStyle name="Normal 4 7 4 2 3 2 2" xfId="4544" xr:uid="{5433AED7-3D83-496A-AACA-E76D7F95989C}"/>
    <cellStyle name="Normal 4 7 4 2 3 2 3" xfId="6992" xr:uid="{9548BC28-E4D5-47FD-BE6F-45CE007B4D77}"/>
    <cellStyle name="Normal 4 7 4 2 3 3" xfId="3320" xr:uid="{F7C15B9D-CB7B-4F0B-B5E7-3207C79E3288}"/>
    <cellStyle name="Normal 4 7 4 2 3 4" xfId="5768" xr:uid="{1F37C2D1-BEC8-4382-AD6C-DE05C5B582E7}"/>
    <cellStyle name="Normal 4 7 4 2 4" xfId="1484" xr:uid="{271BE09A-5EFC-4F47-83A9-CB6BC5975F32}"/>
    <cellStyle name="Normal 4 7 4 2 4 2" xfId="3932" xr:uid="{D689BC7A-D618-43D3-A924-6EF150EA1FAB}"/>
    <cellStyle name="Normal 4 7 4 2 4 3" xfId="6380" xr:uid="{2AAC5C6F-EFAD-4E28-8C9C-D1CA369FE49E}"/>
    <cellStyle name="Normal 4 7 4 2 5" xfId="2708" xr:uid="{BB780587-EA29-4AAC-B555-8B701AD7DF12}"/>
    <cellStyle name="Normal 4 7 4 2 6" xfId="5156" xr:uid="{3B7DBC5F-89EA-45BF-A231-6BB1BD5DDBE3}"/>
    <cellStyle name="Normal 4 7 4 3" xfId="412" xr:uid="{14D49C86-D93F-405A-8C23-63B4E9BF29EF}"/>
    <cellStyle name="Normal 4 7 4 3 2" xfId="1025" xr:uid="{89266EBE-07EE-4AA3-9CE8-5BE0FB00C2D6}"/>
    <cellStyle name="Normal 4 7 4 3 2 2" xfId="2249" xr:uid="{55EF666D-95A1-4993-AE72-215D7474FB4D}"/>
    <cellStyle name="Normal 4 7 4 3 2 2 2" xfId="4697" xr:uid="{1D5D82E7-7A31-4EA8-B1F6-D97DEC6A0D3A}"/>
    <cellStyle name="Normal 4 7 4 3 2 2 3" xfId="7145" xr:uid="{D72DD402-2A91-45E7-9663-0D842FA9738D}"/>
    <cellStyle name="Normal 4 7 4 3 2 3" xfId="3473" xr:uid="{374309D9-6FCB-485B-8197-5D829D5AB9AE}"/>
    <cellStyle name="Normal 4 7 4 3 2 4" xfId="5921" xr:uid="{435A47D7-EE90-42AC-ABF2-5616E0666891}"/>
    <cellStyle name="Normal 4 7 4 3 3" xfId="1637" xr:uid="{A2619764-17AE-4E77-88AE-A1B24393450D}"/>
    <cellStyle name="Normal 4 7 4 3 3 2" xfId="4085" xr:uid="{9F95BE87-2BEE-4E10-8D8E-FFB1D062A6C7}"/>
    <cellStyle name="Normal 4 7 4 3 3 3" xfId="6533" xr:uid="{2CF28A8C-37F1-42A4-9705-CA6E5C67B7FF}"/>
    <cellStyle name="Normal 4 7 4 3 4" xfId="2861" xr:uid="{D07DC7B1-A39A-415A-861B-458E60EE75B7}"/>
    <cellStyle name="Normal 4 7 4 3 5" xfId="5309" xr:uid="{CE9ABFE7-0F56-4C7A-A04A-EC8718F1B81B}"/>
    <cellStyle name="Normal 4 7 4 4" xfId="719" xr:uid="{F542C254-6278-4D56-85B2-0794529D0C04}"/>
    <cellStyle name="Normal 4 7 4 4 2" xfId="1943" xr:uid="{A9949E27-5941-4966-9AB5-AA267FE6D7AC}"/>
    <cellStyle name="Normal 4 7 4 4 2 2" xfId="4391" xr:uid="{D186CAF2-0ECE-4913-9E70-0815637CA70F}"/>
    <cellStyle name="Normal 4 7 4 4 2 3" xfId="6839" xr:uid="{15F8ACD9-A8B9-4B0B-8528-C3B1147542F2}"/>
    <cellStyle name="Normal 4 7 4 4 3" xfId="3167" xr:uid="{10C11991-78A3-438B-A7D2-C3610FDFADE6}"/>
    <cellStyle name="Normal 4 7 4 4 4" xfId="5615" xr:uid="{D9DDB92A-39F0-4B36-B027-CD17D7171BFD}"/>
    <cellStyle name="Normal 4 7 4 5" xfId="1331" xr:uid="{BB4DF6D3-BC83-4F00-9448-FFE0021EB9C7}"/>
    <cellStyle name="Normal 4 7 4 5 2" xfId="3779" xr:uid="{83F6517D-0E2F-41F1-9C8E-11D93FE77C76}"/>
    <cellStyle name="Normal 4 7 4 5 3" xfId="6227" xr:uid="{D5CA45DB-D5E0-435D-946D-41983D8FC922}"/>
    <cellStyle name="Normal 4 7 4 6" xfId="2555" xr:uid="{C6762647-935F-4653-BF5F-BFD43C3BE7A8}"/>
    <cellStyle name="Normal 4 7 4 7" xfId="5003" xr:uid="{77275897-8141-447A-9439-B16AA13A5356}"/>
    <cellStyle name="Normal 4 7 5" xfId="177" xr:uid="{A7697B21-18D6-4FC3-81A1-FE95C202116E}"/>
    <cellStyle name="Normal 4 7 5 2" xfId="484" xr:uid="{14170C85-3B3E-4671-95AE-6AF335192A26}"/>
    <cellStyle name="Normal 4 7 5 2 2" xfId="1097" xr:uid="{DF97F015-5F90-4251-975D-9E54B945A35A}"/>
    <cellStyle name="Normal 4 7 5 2 2 2" xfId="2321" xr:uid="{AA5B92FE-2920-4980-B185-05CB80F1C98C}"/>
    <cellStyle name="Normal 4 7 5 2 2 2 2" xfId="4769" xr:uid="{C6B9C352-9DDC-4FE7-BE2C-2175BFE1BD96}"/>
    <cellStyle name="Normal 4 7 5 2 2 2 3" xfId="7217" xr:uid="{98BA0A3C-DE40-4326-933C-8E68DB592CCF}"/>
    <cellStyle name="Normal 4 7 5 2 2 3" xfId="3545" xr:uid="{CA3DA112-BC03-418E-9300-1955A661075F}"/>
    <cellStyle name="Normal 4 7 5 2 2 4" xfId="5993" xr:uid="{BE2AA799-D3E1-432A-AEAC-2A3527B218A7}"/>
    <cellStyle name="Normal 4 7 5 2 3" xfId="1709" xr:uid="{18510B36-9548-40B6-B088-17740B6DCFDA}"/>
    <cellStyle name="Normal 4 7 5 2 3 2" xfId="4157" xr:uid="{6C769840-A082-4339-B363-DDD05794E639}"/>
    <cellStyle name="Normal 4 7 5 2 3 3" xfId="6605" xr:uid="{A655479D-A78E-451F-AD40-817423D25175}"/>
    <cellStyle name="Normal 4 7 5 2 4" xfId="2933" xr:uid="{6BD4361F-2A76-4863-9678-3A87AE162310}"/>
    <cellStyle name="Normal 4 7 5 2 5" xfId="5381" xr:uid="{CAF0979E-837E-416C-8AC9-98C6DA8A4536}"/>
    <cellStyle name="Normal 4 7 5 3" xfId="791" xr:uid="{BF0CC89D-F2DA-4432-AB0C-D7D44DB98350}"/>
    <cellStyle name="Normal 4 7 5 3 2" xfId="2015" xr:uid="{C7963F31-FF19-4873-A94F-A105F144CA04}"/>
    <cellStyle name="Normal 4 7 5 3 2 2" xfId="4463" xr:uid="{5F1047B9-7CEB-447B-A56E-EE24726CD881}"/>
    <cellStyle name="Normal 4 7 5 3 2 3" xfId="6911" xr:uid="{64511AAD-12BE-4C2D-976C-546356A77410}"/>
    <cellStyle name="Normal 4 7 5 3 3" xfId="3239" xr:uid="{8524A013-607C-4365-A1F2-0D71C30B9272}"/>
    <cellStyle name="Normal 4 7 5 3 4" xfId="5687" xr:uid="{198BFB10-E1D3-4284-8C18-156EBCBD8FAB}"/>
    <cellStyle name="Normal 4 7 5 4" xfId="1403" xr:uid="{35E117EE-78E2-48A6-AE78-4F84A6DC9619}"/>
    <cellStyle name="Normal 4 7 5 4 2" xfId="3851" xr:uid="{39B31A19-8CB4-47BC-9722-E2A6C7EDDB15}"/>
    <cellStyle name="Normal 4 7 5 4 3" xfId="6299" xr:uid="{13382711-2E5E-4CAB-8234-A643F8BAB3C9}"/>
    <cellStyle name="Normal 4 7 5 5" xfId="2627" xr:uid="{A3A6C779-8727-469D-B101-F26722900306}"/>
    <cellStyle name="Normal 4 7 5 6" xfId="5075" xr:uid="{588F2360-B390-40C5-BFF5-28656E20D780}"/>
    <cellStyle name="Normal 4 7 6" xfId="331" xr:uid="{E442A20F-FDB3-4285-B95B-EC9694C9DEF4}"/>
    <cellStyle name="Normal 4 7 6 2" xfId="944" xr:uid="{6262F134-B9CC-449E-87EB-D55E5AE3640B}"/>
    <cellStyle name="Normal 4 7 6 2 2" xfId="2168" xr:uid="{09C69B31-2012-462E-807D-47F341109E1A}"/>
    <cellStyle name="Normal 4 7 6 2 2 2" xfId="4616" xr:uid="{8299DB6A-78CF-4C2C-9B31-ADD487D6F721}"/>
    <cellStyle name="Normal 4 7 6 2 2 3" xfId="7064" xr:uid="{0DF4AE8B-5BE7-4294-BF74-4AD92D4A1658}"/>
    <cellStyle name="Normal 4 7 6 2 3" xfId="3392" xr:uid="{2C06B893-4CC5-4BF0-93F8-DE4447D0D43A}"/>
    <cellStyle name="Normal 4 7 6 2 4" xfId="5840" xr:uid="{506A249C-244A-45FA-BE02-F8E7DE46C981}"/>
    <cellStyle name="Normal 4 7 6 3" xfId="1556" xr:uid="{C7B5AEA8-558E-4E22-8C45-15EE760289E6}"/>
    <cellStyle name="Normal 4 7 6 3 2" xfId="4004" xr:uid="{122F22A4-E826-4C48-8740-BA362B88D745}"/>
    <cellStyle name="Normal 4 7 6 3 3" xfId="6452" xr:uid="{9165FF9D-32F4-4011-BE97-FB5FD77258F6}"/>
    <cellStyle name="Normal 4 7 6 4" xfId="2780" xr:uid="{064A4014-84D4-4448-B99D-7AA085431C2E}"/>
    <cellStyle name="Normal 4 7 6 5" xfId="5228" xr:uid="{20F5A75C-9B9D-4AFD-83CD-362F9916BA5D}"/>
    <cellStyle name="Normal 4 7 7" xfId="638" xr:uid="{BE43DA9E-D33D-4390-8DED-1CA9334528A5}"/>
    <cellStyle name="Normal 4 7 7 2" xfId="1862" xr:uid="{E6580C1B-3072-4EEA-A876-52100148FA43}"/>
    <cellStyle name="Normal 4 7 7 2 2" xfId="4310" xr:uid="{A7B2CB57-AB01-4BE6-9EC3-A56C16DC370A}"/>
    <cellStyle name="Normal 4 7 7 2 3" xfId="6758" xr:uid="{5245A40B-07A9-41D0-8536-7281141199BA}"/>
    <cellStyle name="Normal 4 7 7 3" xfId="3086" xr:uid="{C52199A9-2339-4C86-BA90-A17ED394DE1D}"/>
    <cellStyle name="Normal 4 7 7 4" xfId="5534" xr:uid="{646469DF-8EAD-4C77-ADCD-2212FE71F490}"/>
    <cellStyle name="Normal 4 7 8" xfId="1250" xr:uid="{1EC8B509-E331-44FF-BE3C-040E063D9FA5}"/>
    <cellStyle name="Normal 4 7 8 2" xfId="3698" xr:uid="{5BDFCB32-820F-4826-B93C-45DBAF3FCA8B}"/>
    <cellStyle name="Normal 4 7 8 3" xfId="6146" xr:uid="{6954B0F9-D4C5-4A8C-BA48-B9608A7474F3}"/>
    <cellStyle name="Normal 4 7 9" xfId="2474" xr:uid="{E1DED4DA-4274-4242-B398-F7075C796C9B}"/>
    <cellStyle name="Normal 4 8" xfId="29" xr:uid="{F2A6151C-639A-462E-94D5-6A4E3BBBDD4B}"/>
    <cellStyle name="Normal 4 8 2" xfId="66" xr:uid="{B90AE2AD-5FBE-428F-B067-BB3AFA7BB94B}"/>
    <cellStyle name="Normal 4 8 2 2" xfId="147" xr:uid="{A36BEBE1-1244-410B-BA14-32EBB454AD20}"/>
    <cellStyle name="Normal 4 8 2 2 2" xfId="300" xr:uid="{B6D8C962-087A-4BF2-A9D0-DA19ABAE3586}"/>
    <cellStyle name="Normal 4 8 2 2 2 2" xfId="607" xr:uid="{DA992FB6-02CC-484A-A8B0-8B4ABB4503EB}"/>
    <cellStyle name="Normal 4 8 2 2 2 2 2" xfId="1220" xr:uid="{BD3DB896-FA40-4B8B-ABE9-73A6C7707D17}"/>
    <cellStyle name="Normal 4 8 2 2 2 2 2 2" xfId="2444" xr:uid="{A6ED4BCC-9755-4BC8-9D9A-9ACE12472461}"/>
    <cellStyle name="Normal 4 8 2 2 2 2 2 2 2" xfId="4892" xr:uid="{C2E988AE-708C-4FC2-8F1F-5E3F54277CC8}"/>
    <cellStyle name="Normal 4 8 2 2 2 2 2 2 3" xfId="7340" xr:uid="{D48F465E-9D4D-4B76-9AE1-F576CF0F82CD}"/>
    <cellStyle name="Normal 4 8 2 2 2 2 2 3" xfId="3668" xr:uid="{7CF58DBE-A693-40AB-882E-BE1C9761BB43}"/>
    <cellStyle name="Normal 4 8 2 2 2 2 2 4" xfId="6116" xr:uid="{D6F008CB-22A4-408B-B4DC-99808D97D684}"/>
    <cellStyle name="Normal 4 8 2 2 2 2 3" xfId="1832" xr:uid="{B4B5C13C-6BF8-4D47-B48F-E6872CD2E2FB}"/>
    <cellStyle name="Normal 4 8 2 2 2 2 3 2" xfId="4280" xr:uid="{F41ED488-C6DF-4341-8F9A-BB5EE479E0BC}"/>
    <cellStyle name="Normal 4 8 2 2 2 2 3 3" xfId="6728" xr:uid="{B558ECDB-C153-4D2C-B80E-BD2C9727EA65}"/>
    <cellStyle name="Normal 4 8 2 2 2 2 4" xfId="3056" xr:uid="{273BA638-0EBB-46B8-B26E-56FAEE2AE969}"/>
    <cellStyle name="Normal 4 8 2 2 2 2 5" xfId="5504" xr:uid="{3A8A42C1-A856-4196-94E4-D12EEC6CA9D4}"/>
    <cellStyle name="Normal 4 8 2 2 2 3" xfId="914" xr:uid="{08412F9A-2377-44E9-A474-E1E1C92B96F3}"/>
    <cellStyle name="Normal 4 8 2 2 2 3 2" xfId="2138" xr:uid="{293AAB5C-357B-4816-BC42-98EA1FED2C4B}"/>
    <cellStyle name="Normal 4 8 2 2 2 3 2 2" xfId="4586" xr:uid="{4E2DFAEC-C4BC-4652-858C-8EC1C927654E}"/>
    <cellStyle name="Normal 4 8 2 2 2 3 2 3" xfId="7034" xr:uid="{7AE28FED-2AD1-471F-9FC6-9103D7C90930}"/>
    <cellStyle name="Normal 4 8 2 2 2 3 3" xfId="3362" xr:uid="{BF33854A-85CA-4CFB-A37F-EE1BD9FB57D0}"/>
    <cellStyle name="Normal 4 8 2 2 2 3 4" xfId="5810" xr:uid="{6FD3477A-6EB7-4842-ADF4-C37C6E56B2FC}"/>
    <cellStyle name="Normal 4 8 2 2 2 4" xfId="1526" xr:uid="{3B7740C5-AFE5-49C2-A85E-BEBF336B8B3A}"/>
    <cellStyle name="Normal 4 8 2 2 2 4 2" xfId="3974" xr:uid="{AC72C232-9B9E-4CE2-9211-C87DDF89B149}"/>
    <cellStyle name="Normal 4 8 2 2 2 4 3" xfId="6422" xr:uid="{9876C74A-36C0-4714-A5DF-0A0A5610C774}"/>
    <cellStyle name="Normal 4 8 2 2 2 5" xfId="2750" xr:uid="{1DB85864-31D1-4212-9EA3-FDE700DE6358}"/>
    <cellStyle name="Normal 4 8 2 2 2 6" xfId="5198" xr:uid="{83FFBA3E-A194-480F-8C29-27F3703CCC76}"/>
    <cellStyle name="Normal 4 8 2 2 3" xfId="454" xr:uid="{0D00F139-7B48-45CD-81E1-96679808C420}"/>
    <cellStyle name="Normal 4 8 2 2 3 2" xfId="1067" xr:uid="{FD02C425-6FD5-420A-86C0-1FCAC2955B8A}"/>
    <cellStyle name="Normal 4 8 2 2 3 2 2" xfId="2291" xr:uid="{63D15CD0-5F22-4E2C-89F0-967E84B71167}"/>
    <cellStyle name="Normal 4 8 2 2 3 2 2 2" xfId="4739" xr:uid="{5AAF56CA-4B54-4A16-A712-FE60054D308A}"/>
    <cellStyle name="Normal 4 8 2 2 3 2 2 3" xfId="7187" xr:uid="{CF9B57CF-3848-44E2-918A-0B4A8567D68C}"/>
    <cellStyle name="Normal 4 8 2 2 3 2 3" xfId="3515" xr:uid="{A62556D9-2AEE-43F7-96AC-0568CF7F1100}"/>
    <cellStyle name="Normal 4 8 2 2 3 2 4" xfId="5963" xr:uid="{6577BD6F-B0E3-4330-A198-FD4E460F8C5D}"/>
    <cellStyle name="Normal 4 8 2 2 3 3" xfId="1679" xr:uid="{83477C9D-8AAF-4F56-8A64-1825A029CDC3}"/>
    <cellStyle name="Normal 4 8 2 2 3 3 2" xfId="4127" xr:uid="{C1507111-6E69-4D2D-8F49-788D64BF5B12}"/>
    <cellStyle name="Normal 4 8 2 2 3 3 3" xfId="6575" xr:uid="{C7B3ED5E-284F-4463-94C3-726AB317C8A5}"/>
    <cellStyle name="Normal 4 8 2 2 3 4" xfId="2903" xr:uid="{E6FB0A41-D017-402B-BE1C-9539E624D482}"/>
    <cellStyle name="Normal 4 8 2 2 3 5" xfId="5351" xr:uid="{1DC25221-AB38-4813-ADAE-3537CADD886C}"/>
    <cellStyle name="Normal 4 8 2 2 4" xfId="761" xr:uid="{1C9DA80C-56D8-4B8B-B48B-38F8DE728727}"/>
    <cellStyle name="Normal 4 8 2 2 4 2" xfId="1985" xr:uid="{32B917A5-29F8-4114-9421-C8F8C9F2CB0B}"/>
    <cellStyle name="Normal 4 8 2 2 4 2 2" xfId="4433" xr:uid="{B49E31E3-700F-4728-A769-3CF133DB48F8}"/>
    <cellStyle name="Normal 4 8 2 2 4 2 3" xfId="6881" xr:uid="{EBAC966F-4C82-4EDE-B91B-12436ECB7341}"/>
    <cellStyle name="Normal 4 8 2 2 4 3" xfId="3209" xr:uid="{5AF4ED65-B94F-4A3D-B987-7F3A530B483D}"/>
    <cellStyle name="Normal 4 8 2 2 4 4" xfId="5657" xr:uid="{3B8677E9-01C1-41BD-AA01-903D8BD6FFB4}"/>
    <cellStyle name="Normal 4 8 2 2 5" xfId="1373" xr:uid="{614EC525-D9BE-4F13-BD4A-8E73D7319696}"/>
    <cellStyle name="Normal 4 8 2 2 5 2" xfId="3821" xr:uid="{08A32D22-8CF9-4898-A361-DBDE1A353242}"/>
    <cellStyle name="Normal 4 8 2 2 5 3" xfId="6269" xr:uid="{FC95AE93-F601-4629-B4CC-96DD4B49A06C}"/>
    <cellStyle name="Normal 4 8 2 2 6" xfId="2597" xr:uid="{5837A87E-3D51-47A5-AD0A-CD84696128F8}"/>
    <cellStyle name="Normal 4 8 2 2 7" xfId="5045" xr:uid="{24BE6848-ADA2-47B0-993B-6342FE49BC21}"/>
    <cellStyle name="Normal 4 8 2 3" xfId="219" xr:uid="{FD36E2DD-8800-474D-88D8-C2A1DD8403FD}"/>
    <cellStyle name="Normal 4 8 2 3 2" xfId="526" xr:uid="{C80D8BD5-3855-4EC7-8527-17D084104F40}"/>
    <cellStyle name="Normal 4 8 2 3 2 2" xfId="1139" xr:uid="{A023A7B3-2091-4191-BC3C-347A118D7DC2}"/>
    <cellStyle name="Normal 4 8 2 3 2 2 2" xfId="2363" xr:uid="{C3C38BB9-5956-4AFE-A232-77A55D4CD4A1}"/>
    <cellStyle name="Normal 4 8 2 3 2 2 2 2" xfId="4811" xr:uid="{FF5303EF-B734-4FC3-A9FA-081D64F44D47}"/>
    <cellStyle name="Normal 4 8 2 3 2 2 2 3" xfId="7259" xr:uid="{5A264F97-A5FA-472B-AF3F-ACD2DD2FDFAD}"/>
    <cellStyle name="Normal 4 8 2 3 2 2 3" xfId="3587" xr:uid="{6FCE65F5-CC8D-4CDB-9BE5-F33A0DC3D59C}"/>
    <cellStyle name="Normal 4 8 2 3 2 2 4" xfId="6035" xr:uid="{99B2D8BE-9A76-4CBA-A6FE-77C2F7A07EDC}"/>
    <cellStyle name="Normal 4 8 2 3 2 3" xfId="1751" xr:uid="{D0E6D12E-AFC2-4AF6-9122-03E7F2BFE302}"/>
    <cellStyle name="Normal 4 8 2 3 2 3 2" xfId="4199" xr:uid="{E0B855EF-800E-426B-92A1-85F89955730B}"/>
    <cellStyle name="Normal 4 8 2 3 2 3 3" xfId="6647" xr:uid="{2F3016D1-9DB3-4D08-A045-9D90523090AE}"/>
    <cellStyle name="Normal 4 8 2 3 2 4" xfId="2975" xr:uid="{4E52CFD2-DE81-4A76-ABBB-CE906BAF729C}"/>
    <cellStyle name="Normal 4 8 2 3 2 5" xfId="5423" xr:uid="{D64AFAEA-1C16-4DA3-BE5C-E9EBF14EE2E7}"/>
    <cellStyle name="Normal 4 8 2 3 3" xfId="833" xr:uid="{E0A5B3EC-FE28-465B-A13D-BABBE63B2457}"/>
    <cellStyle name="Normal 4 8 2 3 3 2" xfId="2057" xr:uid="{F8F38381-B229-4D22-B2B2-18959004DEF5}"/>
    <cellStyle name="Normal 4 8 2 3 3 2 2" xfId="4505" xr:uid="{9CCD31B5-503E-45D7-B2C7-394C285B46DF}"/>
    <cellStyle name="Normal 4 8 2 3 3 2 3" xfId="6953" xr:uid="{E7173DB0-1EEE-463F-AFFA-905AA7BAAD31}"/>
    <cellStyle name="Normal 4 8 2 3 3 3" xfId="3281" xr:uid="{01B383D7-7AB5-4992-B0B4-DE7C723B9043}"/>
    <cellStyle name="Normal 4 8 2 3 3 4" xfId="5729" xr:uid="{279D3F7E-EF46-41A2-A4B3-72470A164E34}"/>
    <cellStyle name="Normal 4 8 2 3 4" xfId="1445" xr:uid="{0B716AC2-943D-4B98-A0D6-AD2387FE1227}"/>
    <cellStyle name="Normal 4 8 2 3 4 2" xfId="3893" xr:uid="{9B429EFD-5118-4C86-A990-ED2942F207D0}"/>
    <cellStyle name="Normal 4 8 2 3 4 3" xfId="6341" xr:uid="{11040BDB-7840-49E6-B9D4-B2D7A72B4F6A}"/>
    <cellStyle name="Normal 4 8 2 3 5" xfId="2669" xr:uid="{3506689F-011E-48E1-B4DA-1B1D2E47BF9E}"/>
    <cellStyle name="Normal 4 8 2 3 6" xfId="5117" xr:uid="{D14BF2B8-54BA-4CDC-94E3-559155986221}"/>
    <cellStyle name="Normal 4 8 2 4" xfId="373" xr:uid="{0F9C473A-4F30-4BD8-8A7F-4D53A13ABD2D}"/>
    <cellStyle name="Normal 4 8 2 4 2" xfId="986" xr:uid="{3F2A7EF2-FE5F-4A47-8297-6F5CA196277E}"/>
    <cellStyle name="Normal 4 8 2 4 2 2" xfId="2210" xr:uid="{F515CF9E-934C-42AA-9853-2FA3208C5E59}"/>
    <cellStyle name="Normal 4 8 2 4 2 2 2" xfId="4658" xr:uid="{8CDCF84F-467C-42F1-9ADD-36F0C9EA49BC}"/>
    <cellStyle name="Normal 4 8 2 4 2 2 3" xfId="7106" xr:uid="{643DF32D-E2E1-4A8B-AFFC-7F81F9EE26C7}"/>
    <cellStyle name="Normal 4 8 2 4 2 3" xfId="3434" xr:uid="{94D24AB7-5369-4785-A343-F004F20EB7D7}"/>
    <cellStyle name="Normal 4 8 2 4 2 4" xfId="5882" xr:uid="{1B666A9A-7110-4F71-B701-549F9200382E}"/>
    <cellStyle name="Normal 4 8 2 4 3" xfId="1598" xr:uid="{81E08E7C-1009-419F-8337-43B6799B5430}"/>
    <cellStyle name="Normal 4 8 2 4 3 2" xfId="4046" xr:uid="{0EC1914F-1926-428E-9223-61C345D7B028}"/>
    <cellStyle name="Normal 4 8 2 4 3 3" xfId="6494" xr:uid="{4E973D89-40CF-43BF-B866-B59B8ED92F61}"/>
    <cellStyle name="Normal 4 8 2 4 4" xfId="2822" xr:uid="{54FFB083-62DA-4187-83D2-7DF81412E576}"/>
    <cellStyle name="Normal 4 8 2 4 5" xfId="5270" xr:uid="{17BD2527-931E-487B-A41E-F33AC4B6F4F4}"/>
    <cellStyle name="Normal 4 8 2 5" xfId="680" xr:uid="{F705DF93-B5B1-420F-94DA-026CDA739E3F}"/>
    <cellStyle name="Normal 4 8 2 5 2" xfId="1904" xr:uid="{ED4AA9EE-73B2-469B-B853-C2386BDBB4F9}"/>
    <cellStyle name="Normal 4 8 2 5 2 2" xfId="4352" xr:uid="{3EC4AC29-CE8A-450F-8E68-11BB38D12F2A}"/>
    <cellStyle name="Normal 4 8 2 5 2 3" xfId="6800" xr:uid="{607121FE-EE65-4966-9E0E-E60E5BAFAD0B}"/>
    <cellStyle name="Normal 4 8 2 5 3" xfId="3128" xr:uid="{991B56AC-562A-4DD5-86B6-D16B01A4BB89}"/>
    <cellStyle name="Normal 4 8 2 5 4" xfId="5576" xr:uid="{B9ABE7B1-2459-4F4C-AC87-05E79551D1DD}"/>
    <cellStyle name="Normal 4 8 2 6" xfId="1292" xr:uid="{FE95D6FB-3C2E-4016-802D-3EEE1BC4920D}"/>
    <cellStyle name="Normal 4 8 2 6 2" xfId="3740" xr:uid="{ACFFD691-F3B0-4994-BB67-FBA1194AB456}"/>
    <cellStyle name="Normal 4 8 2 6 3" xfId="6188" xr:uid="{E37EDFDC-9E19-4277-A7AA-B4784516B199}"/>
    <cellStyle name="Normal 4 8 2 7" xfId="2516" xr:uid="{9D05D8B9-AA7B-452D-B682-1DB59A7BD442}"/>
    <cellStyle name="Normal 4 8 2 8" xfId="4964" xr:uid="{CF1B8A94-DD34-4B81-8A7B-7CA3E0E6BB31}"/>
    <cellStyle name="Normal 4 8 3" xfId="111" xr:uid="{B30C8FDD-0BAF-4604-9F22-51BC795B7ACD}"/>
    <cellStyle name="Normal 4 8 3 2" xfId="264" xr:uid="{83D3DAAB-6AA9-4ACA-9B0F-21CA32C07002}"/>
    <cellStyle name="Normal 4 8 3 2 2" xfId="571" xr:uid="{9258D5DD-4328-4968-AB8D-D81A77C2F9C7}"/>
    <cellStyle name="Normal 4 8 3 2 2 2" xfId="1184" xr:uid="{2155045F-3B1A-4AAF-8844-D493D4642279}"/>
    <cellStyle name="Normal 4 8 3 2 2 2 2" xfId="2408" xr:uid="{DEF35F72-D9E8-4239-A506-0A94E66BB2F1}"/>
    <cellStyle name="Normal 4 8 3 2 2 2 2 2" xfId="4856" xr:uid="{5B9F7D68-DCC1-4349-AE72-76D8E7BE97BC}"/>
    <cellStyle name="Normal 4 8 3 2 2 2 2 3" xfId="7304" xr:uid="{15806E44-51A1-404D-8B39-31E52E9E2ED1}"/>
    <cellStyle name="Normal 4 8 3 2 2 2 3" xfId="3632" xr:uid="{E160A6B4-9E03-4B36-9301-AB30AE0024CF}"/>
    <cellStyle name="Normal 4 8 3 2 2 2 4" xfId="6080" xr:uid="{60CE2C19-C93D-4E8B-B556-CCAA38D609C6}"/>
    <cellStyle name="Normal 4 8 3 2 2 3" xfId="1796" xr:uid="{FD3ABCB1-CA4A-4A48-90FA-4D4B86B92730}"/>
    <cellStyle name="Normal 4 8 3 2 2 3 2" xfId="4244" xr:uid="{C6D548CE-BC86-4F04-BFCF-615A52F8DB9D}"/>
    <cellStyle name="Normal 4 8 3 2 2 3 3" xfId="6692" xr:uid="{8906FEB1-5CAE-4C79-B536-0DA70F7B8A69}"/>
    <cellStyle name="Normal 4 8 3 2 2 4" xfId="3020" xr:uid="{CC513920-3612-41B2-8BE1-D5CA667826A9}"/>
    <cellStyle name="Normal 4 8 3 2 2 5" xfId="5468" xr:uid="{DE14850A-3446-48AD-AA18-B99834624D06}"/>
    <cellStyle name="Normal 4 8 3 2 3" xfId="878" xr:uid="{C22BBD6D-1ABE-4CAC-ABBA-5B2A94D3655F}"/>
    <cellStyle name="Normal 4 8 3 2 3 2" xfId="2102" xr:uid="{C185812C-901C-4258-949A-2BEC64CFDC57}"/>
    <cellStyle name="Normal 4 8 3 2 3 2 2" xfId="4550" xr:uid="{E29DA4A3-EF54-4594-A09F-E23CEE423A3B}"/>
    <cellStyle name="Normal 4 8 3 2 3 2 3" xfId="6998" xr:uid="{F64423D1-9F71-42AF-8BBB-9CEB9C01FBDC}"/>
    <cellStyle name="Normal 4 8 3 2 3 3" xfId="3326" xr:uid="{E56D6D50-72F7-40E1-AF4D-47E155F2493A}"/>
    <cellStyle name="Normal 4 8 3 2 3 4" xfId="5774" xr:uid="{D28E40BD-5D99-4E74-878D-30B9362E1651}"/>
    <cellStyle name="Normal 4 8 3 2 4" xfId="1490" xr:uid="{D5A04970-16D5-46CF-837A-09F2BF31BE25}"/>
    <cellStyle name="Normal 4 8 3 2 4 2" xfId="3938" xr:uid="{2212203E-5474-47CE-8C8A-053D824111F9}"/>
    <cellStyle name="Normal 4 8 3 2 4 3" xfId="6386" xr:uid="{68197DBD-AC08-4151-A453-1C890178DDD0}"/>
    <cellStyle name="Normal 4 8 3 2 5" xfId="2714" xr:uid="{5F6960F9-C7DA-42DC-94AF-43F4FC6CAC46}"/>
    <cellStyle name="Normal 4 8 3 2 6" xfId="5162" xr:uid="{C12E0325-8CB5-4B79-B08A-E5DBDF961B73}"/>
    <cellStyle name="Normal 4 8 3 3" xfId="418" xr:uid="{863597D3-E4A7-475F-8B39-BE00BDDBBA33}"/>
    <cellStyle name="Normal 4 8 3 3 2" xfId="1031" xr:uid="{9319E402-D71F-4CDF-A868-47808B92C17F}"/>
    <cellStyle name="Normal 4 8 3 3 2 2" xfId="2255" xr:uid="{2F8320A5-E30C-4576-B1F7-2743F471CCF9}"/>
    <cellStyle name="Normal 4 8 3 3 2 2 2" xfId="4703" xr:uid="{91F6ACB9-E478-4140-971E-0A1F21E9F3DE}"/>
    <cellStyle name="Normal 4 8 3 3 2 2 3" xfId="7151" xr:uid="{F32F0BB8-04CB-4FF5-92C3-274EBD15CD2B}"/>
    <cellStyle name="Normal 4 8 3 3 2 3" xfId="3479" xr:uid="{609E9D81-8E43-4739-9429-B5A4B1D82203}"/>
    <cellStyle name="Normal 4 8 3 3 2 4" xfId="5927" xr:uid="{9189EE9C-840D-4C02-8C73-B0D9DEF153EA}"/>
    <cellStyle name="Normal 4 8 3 3 3" xfId="1643" xr:uid="{FBC9D264-24A1-450B-9994-572660BB224A}"/>
    <cellStyle name="Normal 4 8 3 3 3 2" xfId="4091" xr:uid="{FCF0263C-FFAA-433B-A6E5-544F760481CB}"/>
    <cellStyle name="Normal 4 8 3 3 3 3" xfId="6539" xr:uid="{4566EAFB-DA1D-4874-9D54-68E6401F4D9E}"/>
    <cellStyle name="Normal 4 8 3 3 4" xfId="2867" xr:uid="{86C09A8E-8253-43D9-97DF-ACE949B458B7}"/>
    <cellStyle name="Normal 4 8 3 3 5" xfId="5315" xr:uid="{E7730EFB-B056-4116-9553-AA1E252D826E}"/>
    <cellStyle name="Normal 4 8 3 4" xfId="725" xr:uid="{91685E7D-CAA4-4130-9056-2477D51CEC09}"/>
    <cellStyle name="Normal 4 8 3 4 2" xfId="1949" xr:uid="{F920AD5C-3E4C-45F2-8F7F-ED6F26603A8C}"/>
    <cellStyle name="Normal 4 8 3 4 2 2" xfId="4397" xr:uid="{4AB9F134-844A-4A9D-890F-A993186665BA}"/>
    <cellStyle name="Normal 4 8 3 4 2 3" xfId="6845" xr:uid="{B9B21ADB-8EDE-41D2-B97A-C1274D60B547}"/>
    <cellStyle name="Normal 4 8 3 4 3" xfId="3173" xr:uid="{5A6D532B-1EFA-4B4A-A7CC-EC680C128A83}"/>
    <cellStyle name="Normal 4 8 3 4 4" xfId="5621" xr:uid="{B017880D-AB71-4D3F-B070-133E5A4F4ECB}"/>
    <cellStyle name="Normal 4 8 3 5" xfId="1337" xr:uid="{DB0C5937-026A-48AE-B0C5-4ED0B5EE47E6}"/>
    <cellStyle name="Normal 4 8 3 5 2" xfId="3785" xr:uid="{BF10DD2F-2684-4BAB-A977-52264EE6FE61}"/>
    <cellStyle name="Normal 4 8 3 5 3" xfId="6233" xr:uid="{B8124736-F6D6-4788-9E43-FAF2BDE96BEC}"/>
    <cellStyle name="Normal 4 8 3 6" xfId="2561" xr:uid="{4A3A37B4-E020-45A9-B8B0-778F87593F27}"/>
    <cellStyle name="Normal 4 8 3 7" xfId="5009" xr:uid="{53AE4B39-9323-4309-BFCB-9EA363E8F69F}"/>
    <cellStyle name="Normal 4 8 4" xfId="183" xr:uid="{1538178C-CB51-4D34-9A3D-BEC792E88FAB}"/>
    <cellStyle name="Normal 4 8 4 2" xfId="490" xr:uid="{3BF9526F-143B-434C-9064-B6DC440A7E29}"/>
    <cellStyle name="Normal 4 8 4 2 2" xfId="1103" xr:uid="{783988FB-0C93-4036-8611-94563E59542B}"/>
    <cellStyle name="Normal 4 8 4 2 2 2" xfId="2327" xr:uid="{A646B489-94FA-4F89-BAC4-8F25C5191E14}"/>
    <cellStyle name="Normal 4 8 4 2 2 2 2" xfId="4775" xr:uid="{2EDEA87E-8C0C-4457-AA10-E16C9B53C5FE}"/>
    <cellStyle name="Normal 4 8 4 2 2 2 3" xfId="7223" xr:uid="{96C7FDA7-4278-4071-967F-A02F594781F3}"/>
    <cellStyle name="Normal 4 8 4 2 2 3" xfId="3551" xr:uid="{319E7B55-2DF2-4A4B-9980-EC8F239DA3A0}"/>
    <cellStyle name="Normal 4 8 4 2 2 4" xfId="5999" xr:uid="{79E35874-A069-4A9E-A356-C6A64D9639D2}"/>
    <cellStyle name="Normal 4 8 4 2 3" xfId="1715" xr:uid="{2AB6C9FC-5EC4-4F58-BFD5-3506A1B80375}"/>
    <cellStyle name="Normal 4 8 4 2 3 2" xfId="4163" xr:uid="{6DBC8AFE-15F2-4BED-8234-49E735BB87D8}"/>
    <cellStyle name="Normal 4 8 4 2 3 3" xfId="6611" xr:uid="{B7ADCA07-C20B-4BB9-B607-9E945D13021E}"/>
    <cellStyle name="Normal 4 8 4 2 4" xfId="2939" xr:uid="{121AC327-4074-4E22-A682-9BE6C51C772C}"/>
    <cellStyle name="Normal 4 8 4 2 5" xfId="5387" xr:uid="{9D57EE9C-FFD7-4289-B36A-BB09D22CD663}"/>
    <cellStyle name="Normal 4 8 4 3" xfId="797" xr:uid="{912577B3-E731-4D83-B8BD-A93EA545CF50}"/>
    <cellStyle name="Normal 4 8 4 3 2" xfId="2021" xr:uid="{317F0862-8E39-4FF0-902C-2C9DF4E56034}"/>
    <cellStyle name="Normal 4 8 4 3 2 2" xfId="4469" xr:uid="{E3C460C9-EFC1-4B26-B4C9-02C9026F1CB4}"/>
    <cellStyle name="Normal 4 8 4 3 2 3" xfId="6917" xr:uid="{4D4FE18C-667F-48D2-BEA0-F11B46D30FC0}"/>
    <cellStyle name="Normal 4 8 4 3 3" xfId="3245" xr:uid="{908B7062-6593-4796-AC4D-1BBE5382E2A3}"/>
    <cellStyle name="Normal 4 8 4 3 4" xfId="5693" xr:uid="{7C139E52-59E0-4750-ACA9-5FA48B749603}"/>
    <cellStyle name="Normal 4 8 4 4" xfId="1409" xr:uid="{9898EB6C-B504-429D-A085-1F49A26F1399}"/>
    <cellStyle name="Normal 4 8 4 4 2" xfId="3857" xr:uid="{15468C65-47BD-4852-863E-5B4DA50958E6}"/>
    <cellStyle name="Normal 4 8 4 4 3" xfId="6305" xr:uid="{89CC663C-F13D-4570-B8C4-4ECEB7C6BC9E}"/>
    <cellStyle name="Normal 4 8 4 5" xfId="2633" xr:uid="{A937CD41-C7B9-4215-804A-FB4661691C6D}"/>
    <cellStyle name="Normal 4 8 4 6" xfId="5081" xr:uid="{AC55B5F4-ADBC-4286-B67B-20B33B2A0F81}"/>
    <cellStyle name="Normal 4 8 5" xfId="337" xr:uid="{F144C02C-E522-4D11-A3EC-5723C1CF3AE4}"/>
    <cellStyle name="Normal 4 8 5 2" xfId="950" xr:uid="{B59D94C3-EBAF-4022-B833-9045A239B0CC}"/>
    <cellStyle name="Normal 4 8 5 2 2" xfId="2174" xr:uid="{079803C0-A430-4D0F-8597-CBE34F3B734F}"/>
    <cellStyle name="Normal 4 8 5 2 2 2" xfId="4622" xr:uid="{3248A917-C51F-453E-AF96-EC958932310B}"/>
    <cellStyle name="Normal 4 8 5 2 2 3" xfId="7070" xr:uid="{2375088A-C310-4516-A28D-D7D46A0AD36C}"/>
    <cellStyle name="Normal 4 8 5 2 3" xfId="3398" xr:uid="{E775F0A7-DB75-4187-B367-5CEC601CFA1A}"/>
    <cellStyle name="Normal 4 8 5 2 4" xfId="5846" xr:uid="{20F78980-8215-498B-9C7A-67B0F0A14041}"/>
    <cellStyle name="Normal 4 8 5 3" xfId="1562" xr:uid="{01937F98-60B9-4473-894C-6C26CEE2E0B0}"/>
    <cellStyle name="Normal 4 8 5 3 2" xfId="4010" xr:uid="{2DD7D60B-16D9-4AE5-BE3D-25FFF18152E7}"/>
    <cellStyle name="Normal 4 8 5 3 3" xfId="6458" xr:uid="{562FA079-5231-4F2B-B3F2-869D2412965F}"/>
    <cellStyle name="Normal 4 8 5 4" xfId="2786" xr:uid="{E9E58A1C-A9D3-4EC5-8A98-F31C2B7F142D}"/>
    <cellStyle name="Normal 4 8 5 5" xfId="5234" xr:uid="{75390B78-7503-469E-9097-5DA3589F8D95}"/>
    <cellStyle name="Normal 4 8 6" xfId="644" xr:uid="{D2D42D68-9784-4A7C-8ED3-38E280127653}"/>
    <cellStyle name="Normal 4 8 6 2" xfId="1868" xr:uid="{1311C48F-F168-4610-B0E5-AC964AC7CD5E}"/>
    <cellStyle name="Normal 4 8 6 2 2" xfId="4316" xr:uid="{0BDB71E6-EF7E-4D2F-B1EB-0A8E80A869CE}"/>
    <cellStyle name="Normal 4 8 6 2 3" xfId="6764" xr:uid="{9DD1982C-B324-44DE-8CA1-228D3F5803B4}"/>
    <cellStyle name="Normal 4 8 6 3" xfId="3092" xr:uid="{5C2C10A6-970A-4812-BF74-2F474C351036}"/>
    <cellStyle name="Normal 4 8 6 4" xfId="5540" xr:uid="{A50F3EBB-8D65-48A0-A2E5-77F2A8EB230D}"/>
    <cellStyle name="Normal 4 8 7" xfId="1256" xr:uid="{BBF4DFA0-551F-4602-B6D4-CA7BE2412F10}"/>
    <cellStyle name="Normal 4 8 7 2" xfId="3704" xr:uid="{76550C94-5310-4388-A6DA-C7A6360ABEE6}"/>
    <cellStyle name="Normal 4 8 7 3" xfId="6152" xr:uid="{C26E87A7-4555-4947-837F-CF8463DB9681}"/>
    <cellStyle name="Normal 4 8 8" xfId="2480" xr:uid="{C62998A5-0110-43B8-85E7-DC82DF42EC02}"/>
    <cellStyle name="Normal 4 8 9" xfId="4928" xr:uid="{1C1429A4-BBFC-402F-9F25-DDDACBA6373F}"/>
    <cellStyle name="Normal 4 9" xfId="48" xr:uid="{FEE5B5D3-4AA6-447E-AE80-F295909141CE}"/>
    <cellStyle name="Normal 4 9 2" xfId="129" xr:uid="{534F63A1-E4AE-4619-A009-3008F0BE1FEC}"/>
    <cellStyle name="Normal 4 9 2 2" xfId="282" xr:uid="{47580218-CB74-48EC-A835-2EC64F132158}"/>
    <cellStyle name="Normal 4 9 2 2 2" xfId="589" xr:uid="{1DB164E4-054F-4491-9A66-52D53E256316}"/>
    <cellStyle name="Normal 4 9 2 2 2 2" xfId="1202" xr:uid="{DDF91056-C167-4AAA-ABF8-02F64478F885}"/>
    <cellStyle name="Normal 4 9 2 2 2 2 2" xfId="2426" xr:uid="{A3F5B825-B760-491A-9039-243A70413973}"/>
    <cellStyle name="Normal 4 9 2 2 2 2 2 2" xfId="4874" xr:uid="{C72CD30A-90DC-42EB-95BC-78793D287910}"/>
    <cellStyle name="Normal 4 9 2 2 2 2 2 3" xfId="7322" xr:uid="{B1F813BA-D003-4862-BCC3-B2480EC2B3EC}"/>
    <cellStyle name="Normal 4 9 2 2 2 2 3" xfId="3650" xr:uid="{D3D578C4-F43E-4238-98E1-F5DF62EB6A51}"/>
    <cellStyle name="Normal 4 9 2 2 2 2 4" xfId="6098" xr:uid="{1F988CAA-3A7C-4007-93BC-2A2F0B1C0536}"/>
    <cellStyle name="Normal 4 9 2 2 2 3" xfId="1814" xr:uid="{E1B64BAC-EFD8-4A72-8E30-CCFB4E18467C}"/>
    <cellStyle name="Normal 4 9 2 2 2 3 2" xfId="4262" xr:uid="{025D8313-7286-41B6-ADB8-AFD684BED837}"/>
    <cellStyle name="Normal 4 9 2 2 2 3 3" xfId="6710" xr:uid="{0ADB2A7E-6D3F-4E37-ABF3-B12BD9F541AF}"/>
    <cellStyle name="Normal 4 9 2 2 2 4" xfId="3038" xr:uid="{AF0E314F-AE5F-4E48-A5F0-BA87DB3C959D}"/>
    <cellStyle name="Normal 4 9 2 2 2 5" xfId="5486" xr:uid="{4D141C46-A697-4E4A-B582-FFD94B873961}"/>
    <cellStyle name="Normal 4 9 2 2 3" xfId="896" xr:uid="{2D897B4B-AE4C-4FBB-A3CD-C3186C8AEE67}"/>
    <cellStyle name="Normal 4 9 2 2 3 2" xfId="2120" xr:uid="{BCD1F758-F53A-4763-AEEC-5899793E6152}"/>
    <cellStyle name="Normal 4 9 2 2 3 2 2" xfId="4568" xr:uid="{D59A5189-551A-4986-AE3E-89FE69835468}"/>
    <cellStyle name="Normal 4 9 2 2 3 2 3" xfId="7016" xr:uid="{828F546B-4274-4AD8-B215-63EC8E2F439F}"/>
    <cellStyle name="Normal 4 9 2 2 3 3" xfId="3344" xr:uid="{4361A8C8-2F7B-498B-AAEA-344B062ED835}"/>
    <cellStyle name="Normal 4 9 2 2 3 4" xfId="5792" xr:uid="{73B5513E-23BD-4833-B3E2-D4E6875115AB}"/>
    <cellStyle name="Normal 4 9 2 2 4" xfId="1508" xr:uid="{8EE10067-28E7-4290-B8A6-5EBFDB2C1FD3}"/>
    <cellStyle name="Normal 4 9 2 2 4 2" xfId="3956" xr:uid="{E996C054-8597-4F9D-9DA7-E1799DD4678F}"/>
    <cellStyle name="Normal 4 9 2 2 4 3" xfId="6404" xr:uid="{5A2DC5A8-D07D-435D-8279-687BC527150B}"/>
    <cellStyle name="Normal 4 9 2 2 5" xfId="2732" xr:uid="{C5CEE4B1-1A17-45DA-A442-47C6CF928F5A}"/>
    <cellStyle name="Normal 4 9 2 2 6" xfId="5180" xr:uid="{C4B1A42B-9D0A-413D-A18A-4D9B1916DCB2}"/>
    <cellStyle name="Normal 4 9 2 3" xfId="436" xr:uid="{2F8AA107-5848-4046-97C1-FCDCFEF80774}"/>
    <cellStyle name="Normal 4 9 2 3 2" xfId="1049" xr:uid="{43F75FC8-D8DE-4A41-977F-D90140BD0B3E}"/>
    <cellStyle name="Normal 4 9 2 3 2 2" xfId="2273" xr:uid="{60D29A9D-E8C0-41E5-AD40-390E46D1EE44}"/>
    <cellStyle name="Normal 4 9 2 3 2 2 2" xfId="4721" xr:uid="{8F68BAD9-0C17-4ED7-85FE-F8C3AB3F5CA9}"/>
    <cellStyle name="Normal 4 9 2 3 2 2 3" xfId="7169" xr:uid="{22D1834A-2D8D-48B3-8183-C8088C2C0D22}"/>
    <cellStyle name="Normal 4 9 2 3 2 3" xfId="3497" xr:uid="{2747F239-2657-46C6-844B-1894D0368B8F}"/>
    <cellStyle name="Normal 4 9 2 3 2 4" xfId="5945" xr:uid="{18302A45-79D5-42E0-A800-B5C0CAE11FF3}"/>
    <cellStyle name="Normal 4 9 2 3 3" xfId="1661" xr:uid="{5DEC09C4-9C40-4030-AC1C-E97B523B92CB}"/>
    <cellStyle name="Normal 4 9 2 3 3 2" xfId="4109" xr:uid="{0A6EED76-E909-468A-9838-212196C8F4B5}"/>
    <cellStyle name="Normal 4 9 2 3 3 3" xfId="6557" xr:uid="{91CA6EBB-1D16-4049-8E5A-461FB6C37AA5}"/>
    <cellStyle name="Normal 4 9 2 3 4" xfId="2885" xr:uid="{19A20F67-435B-4FD0-B611-81EDB88473EC}"/>
    <cellStyle name="Normal 4 9 2 3 5" xfId="5333" xr:uid="{16B8B011-51B1-4100-B15F-533A4B8B6533}"/>
    <cellStyle name="Normal 4 9 2 4" xfId="743" xr:uid="{A3EB44FE-8C0E-4CEB-8A66-FCDE5A0C4CE9}"/>
    <cellStyle name="Normal 4 9 2 4 2" xfId="1967" xr:uid="{B59300CA-A73F-4940-8EBC-CC0C52FB243D}"/>
    <cellStyle name="Normal 4 9 2 4 2 2" xfId="4415" xr:uid="{FB589C1C-5EF1-4415-A907-19BD8B94D3C6}"/>
    <cellStyle name="Normal 4 9 2 4 2 3" xfId="6863" xr:uid="{7C679887-73B6-4610-A7E0-9799ECC5DD10}"/>
    <cellStyle name="Normal 4 9 2 4 3" xfId="3191" xr:uid="{2338C1DB-1FF0-4AD0-AA10-6451CEC635F5}"/>
    <cellStyle name="Normal 4 9 2 4 4" xfId="5639" xr:uid="{77E3FF4D-E70B-473B-A465-F9EF99616EE9}"/>
    <cellStyle name="Normal 4 9 2 5" xfId="1355" xr:uid="{22F9C068-BCC5-4823-9C43-F692859D8968}"/>
    <cellStyle name="Normal 4 9 2 5 2" xfId="3803" xr:uid="{301DBA97-B73B-4387-86BD-6B194FF1E14A}"/>
    <cellStyle name="Normal 4 9 2 5 3" xfId="6251" xr:uid="{A0EF9971-6D61-4424-8E74-8589FDD91458}"/>
    <cellStyle name="Normal 4 9 2 6" xfId="2579" xr:uid="{2985CA3D-851C-4F94-BC6D-634BCE631883}"/>
    <cellStyle name="Normal 4 9 2 7" xfId="5027" xr:uid="{3AE1C6F9-3FA2-4734-A4E2-9A5D1C6972CA}"/>
    <cellStyle name="Normal 4 9 3" xfId="201" xr:uid="{AE200871-7D28-41FC-9788-1E7E00CFEC26}"/>
    <cellStyle name="Normal 4 9 3 2" xfId="508" xr:uid="{29801F45-FC9F-428B-8C61-3B28A6164866}"/>
    <cellStyle name="Normal 4 9 3 2 2" xfId="1121" xr:uid="{75F2C410-D9A7-4617-BC24-9575C64C72EF}"/>
    <cellStyle name="Normal 4 9 3 2 2 2" xfId="2345" xr:uid="{AFC0FFF2-BEDB-4080-A852-862C32757110}"/>
    <cellStyle name="Normal 4 9 3 2 2 2 2" xfId="4793" xr:uid="{A07C39D2-1475-4DAF-BE71-5FEE78AE8444}"/>
    <cellStyle name="Normal 4 9 3 2 2 2 3" xfId="7241" xr:uid="{CC866262-3A08-45FD-BEC5-C8D45FD0D575}"/>
    <cellStyle name="Normal 4 9 3 2 2 3" xfId="3569" xr:uid="{BD77D284-D6B1-4D8D-B081-001DA984176C}"/>
    <cellStyle name="Normal 4 9 3 2 2 4" xfId="6017" xr:uid="{110B6432-263B-44B9-9470-E303E2C3D046}"/>
    <cellStyle name="Normal 4 9 3 2 3" xfId="1733" xr:uid="{F2D223C6-4DC3-4811-9D74-796629E647D1}"/>
    <cellStyle name="Normal 4 9 3 2 3 2" xfId="4181" xr:uid="{2219687E-8E52-4F46-BF54-200F8EFFC0AE}"/>
    <cellStyle name="Normal 4 9 3 2 3 3" xfId="6629" xr:uid="{6B48F7B5-678B-428B-9369-2AE547878153}"/>
    <cellStyle name="Normal 4 9 3 2 4" xfId="2957" xr:uid="{DF170659-2D53-48B9-B928-DD4BA2C0F0A6}"/>
    <cellStyle name="Normal 4 9 3 2 5" xfId="5405" xr:uid="{0CBB37B4-E0C9-4407-B132-BE89B8047F3B}"/>
    <cellStyle name="Normal 4 9 3 3" xfId="815" xr:uid="{A5BEF7FC-3D67-4C7B-AE73-6EFBCDD10FFA}"/>
    <cellStyle name="Normal 4 9 3 3 2" xfId="2039" xr:uid="{213044F9-A536-4845-9479-F1DB027D2C8E}"/>
    <cellStyle name="Normal 4 9 3 3 2 2" xfId="4487" xr:uid="{0AB602AD-D5D6-4328-9E91-E6189A64AE2C}"/>
    <cellStyle name="Normal 4 9 3 3 2 3" xfId="6935" xr:uid="{99ECE5C1-AE00-49A9-822D-5AB9D8245E00}"/>
    <cellStyle name="Normal 4 9 3 3 3" xfId="3263" xr:uid="{C09644F8-3151-4D5C-8271-239C3306CC3F}"/>
    <cellStyle name="Normal 4 9 3 3 4" xfId="5711" xr:uid="{80A76324-6C3E-4C95-B369-D756D76E2A5F}"/>
    <cellStyle name="Normal 4 9 3 4" xfId="1427" xr:uid="{75DA89C4-4185-4531-9EE5-35F222C0461E}"/>
    <cellStyle name="Normal 4 9 3 4 2" xfId="3875" xr:uid="{B643BF78-89F6-404C-B63D-95AA7301E067}"/>
    <cellStyle name="Normal 4 9 3 4 3" xfId="6323" xr:uid="{758E4BC5-6603-45AF-AF57-E6A79ED2F242}"/>
    <cellStyle name="Normal 4 9 3 5" xfId="2651" xr:uid="{795367A6-E9FC-4E92-8EA1-49413F119286}"/>
    <cellStyle name="Normal 4 9 3 6" xfId="5099" xr:uid="{15864C88-7113-4596-8393-4565B756F50B}"/>
    <cellStyle name="Normal 4 9 4" xfId="355" xr:uid="{A5C3D560-BCA4-4AE9-B0E9-F1CE4F561122}"/>
    <cellStyle name="Normal 4 9 4 2" xfId="968" xr:uid="{8417A615-45AE-477A-BE67-134D6B5539D0}"/>
    <cellStyle name="Normal 4 9 4 2 2" xfId="2192" xr:uid="{4F0CA053-9C8E-48D6-A882-C0E1EA9CCBAD}"/>
    <cellStyle name="Normal 4 9 4 2 2 2" xfId="4640" xr:uid="{1CA092E8-F6CF-4E53-A1D5-0E7333E0E158}"/>
    <cellStyle name="Normal 4 9 4 2 2 3" xfId="7088" xr:uid="{491914C8-14CE-451E-ADB7-594913FE09B2}"/>
    <cellStyle name="Normal 4 9 4 2 3" xfId="3416" xr:uid="{6C565825-388F-4BCE-8AC0-174E24005BB3}"/>
    <cellStyle name="Normal 4 9 4 2 4" xfId="5864" xr:uid="{F968F831-4D09-4AED-993A-252B437C4B84}"/>
    <cellStyle name="Normal 4 9 4 3" xfId="1580" xr:uid="{6FB67D8B-FE26-45E1-AEBB-75DBA5D66A08}"/>
    <cellStyle name="Normal 4 9 4 3 2" xfId="4028" xr:uid="{C8E00168-D2E3-415F-B957-CB1127B5F1DF}"/>
    <cellStyle name="Normal 4 9 4 3 3" xfId="6476" xr:uid="{40929E45-BF2E-4FB9-B981-65EE77825C8D}"/>
    <cellStyle name="Normal 4 9 4 4" xfId="2804" xr:uid="{DAC68A88-5F41-48F7-AD62-E79452669757}"/>
    <cellStyle name="Normal 4 9 4 5" xfId="5252" xr:uid="{99EAC051-E955-46E9-A5C6-8AEF15659403}"/>
    <cellStyle name="Normal 4 9 5" xfId="662" xr:uid="{8356AC7E-E6B3-4A09-915C-45B073FE131F}"/>
    <cellStyle name="Normal 4 9 5 2" xfId="1886" xr:uid="{2157D326-3CBD-4523-90D7-1ED25687C16D}"/>
    <cellStyle name="Normal 4 9 5 2 2" xfId="4334" xr:uid="{673E104D-3111-49F8-A567-5A826386621A}"/>
    <cellStyle name="Normal 4 9 5 2 3" xfId="6782" xr:uid="{1796E504-FA87-47FB-9775-DB883E4753D7}"/>
    <cellStyle name="Normal 4 9 5 3" xfId="3110" xr:uid="{C2959265-CBC7-4EA1-8836-8102989CCFD4}"/>
    <cellStyle name="Normal 4 9 5 4" xfId="5558" xr:uid="{F726743C-8867-4C89-9C47-8618C8B81AC3}"/>
    <cellStyle name="Normal 4 9 6" xfId="1274" xr:uid="{9B59A531-5A20-4AA8-814D-A224D1751017}"/>
    <cellStyle name="Normal 4 9 6 2" xfId="3722" xr:uid="{12B648A6-67C0-421F-885E-906D30910D96}"/>
    <cellStyle name="Normal 4 9 6 3" xfId="6170" xr:uid="{58FE74BD-62E3-43E0-A080-82386D1847AE}"/>
    <cellStyle name="Normal 4 9 7" xfId="2498" xr:uid="{1BC5BC2A-FBD8-4C9D-88E9-767D814CB4C6}"/>
    <cellStyle name="Normal 4 9 8" xfId="4946" xr:uid="{6F2493B8-1F51-44A8-8CF5-0E40971BD0BE}"/>
    <cellStyle name="Normal 5" xfId="2" xr:uid="{A6F83CF4-2207-463B-9EA4-642C87F92D6D}"/>
    <cellStyle name="Percent 2" xfId="625" xr:uid="{C544A386-6682-4437-9D56-EEC34345C02D}"/>
    <cellStyle name="Percent 3" xfId="318" xr:uid="{DC7F243B-4912-4B91-8E4F-B96DB330335E}"/>
    <cellStyle name="Percent 4" xfId="7" xr:uid="{30CE6C22-9EFE-41D2-8B50-61B752979A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obras.sharepoint.com/sites/Projekteerijad/Shared%20Documents/_Maaparandus/23.%20Paek&#252;la-Riitsalu%2001.11.2022/Paek&#252;la-Riitsalu%20projekt/I%20Seletuskiri/abii.xlsx" TargetMode="External"/><Relationship Id="rId1" Type="http://schemas.openxmlformats.org/officeDocument/2006/relationships/externalLinkPath" Target="ab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 1"/>
      <sheetName val="Tab 2a"/>
      <sheetName val="Tab 2b"/>
      <sheetName val="Tab 3"/>
      <sheetName val="Tab 4"/>
      <sheetName val="Tab 5"/>
      <sheetName val="Tab 6"/>
      <sheetName val="Tab 7"/>
      <sheetName val="Tab 8_uus"/>
      <sheetName val="Tab 9_uus"/>
      <sheetName val="Tab 10_uus"/>
      <sheetName val="Tab 11"/>
      <sheetName val="Tab 12"/>
      <sheetName val="Tab 13"/>
      <sheetName val="Tab 14A"/>
      <sheetName val="Tab 14B"/>
    </sheetNames>
    <sheetDataSet>
      <sheetData sheetId="0"/>
      <sheetData sheetId="1">
        <row r="6">
          <cell r="P6" t="str">
            <v>L</v>
          </cell>
          <cell r="Q6" t="str">
            <v>M</v>
          </cell>
          <cell r="R6" t="str">
            <v>N</v>
          </cell>
          <cell r="S6" t="str">
            <v>O</v>
          </cell>
          <cell r="T6" t="str">
            <v>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3"/>
  <sheetViews>
    <sheetView zoomScaleNormal="100" zoomScaleSheetLayoutView="85" workbookViewId="0">
      <selection activeCell="O29" sqref="O29"/>
    </sheetView>
  </sheetViews>
  <sheetFormatPr defaultColWidth="9.109375" defaultRowHeight="13.8" x14ac:dyDescent="0.25"/>
  <cols>
    <col min="1" max="5" width="9.109375" style="1"/>
    <col min="6" max="6" width="9" style="1" customWidth="1"/>
    <col min="7" max="7" width="7.6640625" style="1" customWidth="1"/>
    <col min="8" max="8" width="10.6640625" style="1" customWidth="1"/>
    <col min="9" max="9" width="9" style="1" customWidth="1"/>
    <col min="10" max="10" width="7.6640625" style="1" customWidth="1"/>
    <col min="11" max="11" width="10.44140625" style="1" customWidth="1"/>
    <col min="12" max="12" width="9.109375" style="1" customWidth="1"/>
    <col min="13" max="13" width="7.6640625" style="1" customWidth="1"/>
    <col min="14" max="14" width="10.6640625" style="1" customWidth="1"/>
    <col min="15" max="15" width="9.109375" style="1" customWidth="1"/>
    <col min="16" max="16" width="7.6640625" style="1" customWidth="1"/>
    <col min="17" max="17" width="10.33203125" style="1" customWidth="1"/>
    <col min="18" max="18" width="9.109375" style="1" customWidth="1"/>
    <col min="19" max="19" width="7.6640625" style="1" customWidth="1"/>
    <col min="20" max="20" width="10.44140625" style="1" customWidth="1"/>
    <col min="21" max="16384" width="9.109375" style="1"/>
  </cols>
  <sheetData>
    <row r="1" spans="1:28" ht="15.6" x14ac:dyDescent="0.3">
      <c r="A1" s="2" t="s">
        <v>732</v>
      </c>
    </row>
    <row r="2" spans="1:2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x14ac:dyDescent="0.25">
      <c r="A3" s="316" t="s">
        <v>0</v>
      </c>
      <c r="B3" s="316"/>
      <c r="C3" s="316"/>
      <c r="D3" s="316"/>
      <c r="E3" s="316"/>
      <c r="F3" s="313">
        <v>2105690010010</v>
      </c>
      <c r="G3" s="313"/>
      <c r="H3" s="313"/>
      <c r="I3" s="313">
        <v>2105690010020</v>
      </c>
      <c r="J3" s="313"/>
      <c r="K3" s="313"/>
      <c r="L3" s="313">
        <v>2105690010030</v>
      </c>
      <c r="M3" s="313"/>
      <c r="N3" s="313"/>
      <c r="O3" s="313">
        <v>2105860010010</v>
      </c>
      <c r="P3" s="313"/>
      <c r="Q3" s="313"/>
      <c r="R3" s="313">
        <v>2106221410010</v>
      </c>
      <c r="S3" s="313"/>
      <c r="T3" s="313"/>
      <c r="U3" s="318" t="s">
        <v>1</v>
      </c>
      <c r="V3" s="282"/>
      <c r="W3" s="282"/>
      <c r="X3" s="3"/>
      <c r="Y3" s="3"/>
      <c r="Z3" s="3"/>
      <c r="AA3" s="3"/>
      <c r="AB3" s="3"/>
    </row>
    <row r="4" spans="1:28" x14ac:dyDescent="0.25">
      <c r="A4" s="316" t="s">
        <v>2</v>
      </c>
      <c r="B4" s="316"/>
      <c r="C4" s="316"/>
      <c r="D4" s="316"/>
      <c r="E4" s="316"/>
      <c r="F4" s="313" t="s">
        <v>704</v>
      </c>
      <c r="G4" s="313"/>
      <c r="H4" s="313"/>
      <c r="I4" s="313" t="s">
        <v>705</v>
      </c>
      <c r="J4" s="313"/>
      <c r="K4" s="313"/>
      <c r="L4" s="313" t="s">
        <v>706</v>
      </c>
      <c r="M4" s="313"/>
      <c r="N4" s="313"/>
      <c r="O4" s="313" t="s">
        <v>707</v>
      </c>
      <c r="P4" s="313"/>
      <c r="Q4" s="313"/>
      <c r="R4" s="313" t="s">
        <v>708</v>
      </c>
      <c r="S4" s="313"/>
      <c r="T4" s="313"/>
      <c r="U4" s="318"/>
      <c r="V4" s="281"/>
      <c r="W4" s="281"/>
      <c r="X4" s="3"/>
      <c r="Y4" s="3"/>
      <c r="Z4" s="3"/>
      <c r="AA4" s="3"/>
      <c r="AB4" s="3"/>
    </row>
    <row r="5" spans="1:28" x14ac:dyDescent="0.25">
      <c r="A5" s="316" t="s">
        <v>3</v>
      </c>
      <c r="B5" s="316"/>
      <c r="C5" s="316"/>
      <c r="D5" s="316"/>
      <c r="E5" s="316"/>
      <c r="F5" s="314" t="s">
        <v>453</v>
      </c>
      <c r="G5" s="314"/>
      <c r="H5" s="314"/>
      <c r="I5" s="314" t="s">
        <v>453</v>
      </c>
      <c r="J5" s="314"/>
      <c r="K5" s="314"/>
      <c r="L5" s="314" t="s">
        <v>453</v>
      </c>
      <c r="M5" s="314"/>
      <c r="N5" s="314"/>
      <c r="O5" s="314" t="s">
        <v>453</v>
      </c>
      <c r="P5" s="314"/>
      <c r="Q5" s="314"/>
      <c r="R5" s="314" t="s">
        <v>453</v>
      </c>
      <c r="S5" s="314"/>
      <c r="T5" s="314"/>
      <c r="U5" s="318"/>
      <c r="V5" s="281"/>
      <c r="W5" s="281"/>
      <c r="X5" s="3"/>
      <c r="Y5" s="3"/>
      <c r="Z5" s="3"/>
      <c r="AA5" s="3"/>
      <c r="AB5" s="3"/>
    </row>
    <row r="6" spans="1:28" x14ac:dyDescent="0.25">
      <c r="A6" s="316" t="s">
        <v>4</v>
      </c>
      <c r="B6" s="316"/>
      <c r="C6" s="316"/>
      <c r="D6" s="316"/>
      <c r="E6" s="316"/>
      <c r="F6" s="315" t="s">
        <v>5</v>
      </c>
      <c r="G6" s="315"/>
      <c r="H6" s="315"/>
      <c r="I6" s="315" t="s">
        <v>6</v>
      </c>
      <c r="J6" s="315"/>
      <c r="K6" s="315"/>
      <c r="L6" s="315" t="s">
        <v>7</v>
      </c>
      <c r="M6" s="315"/>
      <c r="N6" s="315"/>
      <c r="O6" s="315" t="s">
        <v>8</v>
      </c>
      <c r="P6" s="315"/>
      <c r="Q6" s="315"/>
      <c r="R6" s="315" t="s">
        <v>9</v>
      </c>
      <c r="S6" s="315"/>
      <c r="T6" s="315"/>
      <c r="U6" s="318"/>
      <c r="V6" s="127"/>
      <c r="W6" s="127"/>
      <c r="X6" s="3"/>
      <c r="Y6" s="3"/>
      <c r="Z6" s="3"/>
      <c r="AA6" s="3"/>
      <c r="AB6" s="3"/>
    </row>
    <row r="7" spans="1:28" ht="75" customHeight="1" x14ac:dyDescent="0.25">
      <c r="A7" s="310" t="s">
        <v>10</v>
      </c>
      <c r="B7" s="311"/>
      <c r="C7" s="311"/>
      <c r="D7" s="312"/>
      <c r="E7" s="81" t="s">
        <v>11</v>
      </c>
      <c r="F7" s="110" t="s">
        <v>12</v>
      </c>
      <c r="G7" s="110" t="s">
        <v>13</v>
      </c>
      <c r="H7" s="110" t="s">
        <v>731</v>
      </c>
      <c r="I7" s="110" t="s">
        <v>12</v>
      </c>
      <c r="J7" s="110" t="s">
        <v>13</v>
      </c>
      <c r="K7" s="110" t="s">
        <v>731</v>
      </c>
      <c r="L7" s="110" t="s">
        <v>12</v>
      </c>
      <c r="M7" s="110" t="s">
        <v>13</v>
      </c>
      <c r="N7" s="110" t="s">
        <v>731</v>
      </c>
      <c r="O7" s="110" t="s">
        <v>12</v>
      </c>
      <c r="P7" s="110" t="s">
        <v>13</v>
      </c>
      <c r="Q7" s="110" t="s">
        <v>731</v>
      </c>
      <c r="R7" s="110" t="s">
        <v>12</v>
      </c>
      <c r="S7" s="110" t="s">
        <v>13</v>
      </c>
      <c r="T7" s="110" t="s">
        <v>731</v>
      </c>
      <c r="U7" s="318"/>
      <c r="V7" s="32"/>
      <c r="W7" s="32"/>
      <c r="X7" s="3"/>
      <c r="Y7" s="3"/>
      <c r="Z7" s="3"/>
      <c r="AA7" s="3"/>
      <c r="AB7" s="3"/>
    </row>
    <row r="8" spans="1:28" x14ac:dyDescent="0.25">
      <c r="A8" s="340" t="s">
        <v>14</v>
      </c>
      <c r="B8" s="341"/>
      <c r="C8" s="341"/>
      <c r="D8" s="341"/>
      <c r="E8" s="342"/>
      <c r="F8" s="332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4"/>
      <c r="V8" s="3"/>
      <c r="W8" s="3"/>
      <c r="X8" s="3"/>
      <c r="Y8" s="3"/>
      <c r="Z8" s="3"/>
      <c r="AA8" s="3"/>
      <c r="AB8" s="3"/>
    </row>
    <row r="9" spans="1:28" x14ac:dyDescent="0.25">
      <c r="A9" s="343"/>
      <c r="B9" s="344"/>
      <c r="C9" s="344"/>
      <c r="D9" s="344"/>
      <c r="E9" s="345"/>
      <c r="F9" s="335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  <c r="T9" s="336"/>
      <c r="U9" s="337"/>
      <c r="V9" s="3"/>
      <c r="W9" s="3"/>
      <c r="X9" s="3"/>
      <c r="Y9" s="3"/>
      <c r="Z9" s="3"/>
      <c r="AA9" s="3"/>
      <c r="AB9" s="3"/>
    </row>
    <row r="10" spans="1:28" ht="28.5" customHeight="1" x14ac:dyDescent="0.25">
      <c r="A10" s="323" t="s">
        <v>15</v>
      </c>
      <c r="B10" s="324"/>
      <c r="C10" s="324"/>
      <c r="D10" s="325"/>
      <c r="E10" s="62" t="s">
        <v>16</v>
      </c>
      <c r="F10" s="280"/>
      <c r="G10" s="280"/>
      <c r="H10" s="287">
        <v>186.6</v>
      </c>
      <c r="I10" s="280"/>
      <c r="J10" s="280"/>
      <c r="K10" s="280">
        <v>188.9</v>
      </c>
      <c r="L10" s="280"/>
      <c r="M10" s="280"/>
      <c r="N10" s="280">
        <v>268.39999999999998</v>
      </c>
      <c r="O10" s="280"/>
      <c r="P10" s="280"/>
      <c r="Q10" s="287">
        <v>218.3</v>
      </c>
      <c r="R10" s="280"/>
      <c r="S10" s="280"/>
      <c r="T10" s="287">
        <v>40</v>
      </c>
      <c r="U10" s="288">
        <f>F10+G10+H10+I10+J10+K10+L10+M10+N10+O10+P10+Q10+R10+S10+T10</f>
        <v>902.2</v>
      </c>
      <c r="V10" s="3"/>
      <c r="W10" s="31"/>
      <c r="X10" s="3"/>
      <c r="Y10" s="3"/>
      <c r="Z10" s="3"/>
      <c r="AA10" s="3"/>
      <c r="AB10" s="3"/>
    </row>
    <row r="11" spans="1:28" ht="26.25" customHeight="1" x14ac:dyDescent="0.25">
      <c r="A11" s="319" t="s">
        <v>17</v>
      </c>
      <c r="B11" s="320"/>
      <c r="C11" s="320"/>
      <c r="D11" s="320"/>
      <c r="E11" s="321"/>
      <c r="F11" s="329"/>
      <c r="G11" s="330"/>
      <c r="H11" s="330"/>
      <c r="I11" s="330"/>
      <c r="J11" s="330"/>
      <c r="K11" s="330"/>
      <c r="L11" s="330"/>
      <c r="M11" s="330"/>
      <c r="N11" s="330"/>
      <c r="O11" s="330"/>
      <c r="P11" s="330"/>
      <c r="Q11" s="330"/>
      <c r="R11" s="330"/>
      <c r="S11" s="330"/>
      <c r="T11" s="330"/>
      <c r="U11" s="331"/>
      <c r="V11" s="127"/>
      <c r="W11" s="127"/>
      <c r="X11" s="3"/>
      <c r="Y11" s="3"/>
      <c r="Z11" s="3"/>
      <c r="AA11" s="3"/>
      <c r="AB11" s="3"/>
    </row>
    <row r="12" spans="1:28" x14ac:dyDescent="0.25">
      <c r="A12" s="326" t="s">
        <v>19</v>
      </c>
      <c r="B12" s="327"/>
      <c r="C12" s="327"/>
      <c r="D12" s="328"/>
      <c r="E12" s="62" t="s">
        <v>20</v>
      </c>
      <c r="F12" s="40">
        <v>5</v>
      </c>
      <c r="G12" s="40"/>
      <c r="H12" s="40">
        <v>4</v>
      </c>
      <c r="I12" s="40">
        <v>8</v>
      </c>
      <c r="J12" s="40"/>
      <c r="K12" s="40">
        <v>5</v>
      </c>
      <c r="L12" s="40">
        <v>12</v>
      </c>
      <c r="M12" s="40"/>
      <c r="N12" s="40">
        <v>4</v>
      </c>
      <c r="O12" s="40">
        <v>10</v>
      </c>
      <c r="P12" s="28"/>
      <c r="Q12" s="40">
        <v>4</v>
      </c>
      <c r="R12" s="40"/>
      <c r="S12" s="28"/>
      <c r="T12" s="40">
        <v>1</v>
      </c>
      <c r="U12" s="264">
        <f>F12+G12+H12+I12+J12+K12+L12+M12+N12+O12+P12+Q12+R12+S12+T12</f>
        <v>53</v>
      </c>
      <c r="V12" s="3"/>
      <c r="W12" s="3"/>
      <c r="X12" s="3"/>
      <c r="Y12" s="3"/>
      <c r="Z12" s="3"/>
      <c r="AA12" s="3"/>
      <c r="AB12" s="3"/>
    </row>
    <row r="13" spans="1:28" x14ac:dyDescent="0.25">
      <c r="A13" s="338" t="s">
        <v>21</v>
      </c>
      <c r="B13" s="338"/>
      <c r="C13" s="338"/>
      <c r="D13" s="338"/>
      <c r="E13" s="338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09"/>
      <c r="V13" s="3"/>
      <c r="W13" s="3"/>
      <c r="X13" s="3"/>
      <c r="Y13" s="3"/>
      <c r="Z13" s="3"/>
      <c r="AA13" s="3"/>
      <c r="AB13" s="3"/>
    </row>
    <row r="14" spans="1:28" x14ac:dyDescent="0.25">
      <c r="A14" s="339" t="s">
        <v>22</v>
      </c>
      <c r="B14" s="339"/>
      <c r="C14" s="339"/>
      <c r="D14" s="339"/>
      <c r="E14" s="339"/>
      <c r="F14" s="317"/>
      <c r="G14" s="317"/>
      <c r="H14" s="317"/>
      <c r="I14" s="317" t="s">
        <v>711</v>
      </c>
      <c r="J14" s="317"/>
      <c r="K14" s="317"/>
      <c r="L14" s="317" t="s">
        <v>710</v>
      </c>
      <c r="M14" s="317"/>
      <c r="N14" s="317"/>
      <c r="O14" s="317"/>
      <c r="P14" s="317"/>
      <c r="Q14" s="317"/>
      <c r="R14" s="317"/>
      <c r="S14" s="317"/>
      <c r="T14" s="317"/>
      <c r="U14" s="309"/>
      <c r="V14" s="3"/>
      <c r="W14" s="3"/>
      <c r="X14" s="3"/>
      <c r="Y14" s="3"/>
      <c r="Z14" s="3"/>
      <c r="AA14" s="3"/>
      <c r="AB14" s="3"/>
    </row>
    <row r="15" spans="1:28" x14ac:dyDescent="0.25">
      <c r="A15" s="339" t="s">
        <v>23</v>
      </c>
      <c r="B15" s="339"/>
      <c r="C15" s="339"/>
      <c r="D15" s="339"/>
      <c r="E15" s="339"/>
      <c r="F15" s="317"/>
      <c r="G15" s="317"/>
      <c r="H15" s="317"/>
      <c r="I15" s="317">
        <v>4</v>
      </c>
      <c r="J15" s="317"/>
      <c r="K15" s="317"/>
      <c r="L15" s="317">
        <v>4</v>
      </c>
      <c r="M15" s="317"/>
      <c r="N15" s="317"/>
      <c r="O15" s="317"/>
      <c r="P15" s="317"/>
      <c r="Q15" s="317"/>
      <c r="R15" s="317"/>
      <c r="S15" s="317"/>
      <c r="T15" s="317"/>
      <c r="U15" s="309"/>
      <c r="V15" s="3"/>
      <c r="W15" s="3"/>
      <c r="X15" s="3"/>
      <c r="Y15" s="3"/>
      <c r="Z15" s="3"/>
      <c r="AA15" s="3"/>
      <c r="AB15" s="3"/>
    </row>
    <row r="16" spans="1:28" x14ac:dyDescent="0.25">
      <c r="A16" s="339" t="s">
        <v>25</v>
      </c>
      <c r="B16" s="339"/>
      <c r="C16" s="339"/>
      <c r="D16" s="339"/>
      <c r="E16" s="339"/>
      <c r="F16" s="317"/>
      <c r="G16" s="317"/>
      <c r="H16" s="317"/>
      <c r="I16" s="317">
        <v>4860601</v>
      </c>
      <c r="J16" s="317"/>
      <c r="K16" s="317"/>
      <c r="L16" s="317">
        <v>4200726</v>
      </c>
      <c r="M16" s="317"/>
      <c r="N16" s="317"/>
      <c r="O16" s="317"/>
      <c r="P16" s="317"/>
      <c r="Q16" s="317"/>
      <c r="R16" s="317"/>
      <c r="S16" s="317"/>
      <c r="T16" s="317"/>
      <c r="U16" s="309"/>
      <c r="V16" s="3"/>
      <c r="W16" s="3"/>
      <c r="X16" s="3"/>
      <c r="Y16" s="3"/>
      <c r="Z16" s="3"/>
      <c r="AA16" s="3"/>
      <c r="AB16" s="3"/>
    </row>
    <row r="17" spans="1:28" x14ac:dyDescent="0.25">
      <c r="A17" s="339" t="s">
        <v>26</v>
      </c>
      <c r="B17" s="339"/>
      <c r="C17" s="339"/>
      <c r="D17" s="339"/>
      <c r="E17" s="62" t="s">
        <v>18</v>
      </c>
      <c r="F17" s="28"/>
      <c r="G17" s="65"/>
      <c r="H17" s="28"/>
      <c r="I17" s="28"/>
      <c r="J17" s="65"/>
      <c r="K17" s="28"/>
      <c r="L17" s="28"/>
      <c r="M17" s="65"/>
      <c r="N17" s="28">
        <v>1.7</v>
      </c>
      <c r="O17" s="28"/>
      <c r="P17" s="65"/>
      <c r="Q17" s="28"/>
      <c r="R17" s="28"/>
      <c r="S17" s="65"/>
      <c r="T17" s="28"/>
      <c r="U17" s="263">
        <f>F17+G17+H17+I17+J17+K17+L17+M17+N17+O17+P17+Q17+R17+S17+T17</f>
        <v>1.7</v>
      </c>
      <c r="V17" s="3"/>
      <c r="W17" s="3"/>
      <c r="X17" s="3"/>
      <c r="Y17" s="3"/>
      <c r="Z17" s="3"/>
      <c r="AA17" s="3"/>
      <c r="AB17" s="3"/>
    </row>
    <row r="18" spans="1:28" x14ac:dyDescent="0.25">
      <c r="A18" s="339" t="s">
        <v>27</v>
      </c>
      <c r="B18" s="339"/>
      <c r="C18" s="339"/>
      <c r="D18" s="339"/>
      <c r="E18" s="62" t="s">
        <v>20</v>
      </c>
      <c r="F18" s="40"/>
      <c r="G18" s="28"/>
      <c r="H18" s="28"/>
      <c r="I18" s="40">
        <v>1</v>
      </c>
      <c r="J18" s="28"/>
      <c r="K18" s="40"/>
      <c r="L18" s="40">
        <v>3</v>
      </c>
      <c r="M18" s="28"/>
      <c r="N18" s="40"/>
      <c r="O18" s="40"/>
      <c r="P18" s="28"/>
      <c r="Q18" s="40"/>
      <c r="R18" s="40"/>
      <c r="S18" s="28"/>
      <c r="T18" s="28"/>
      <c r="U18" s="264">
        <f>F18+G18+H18+I18+J18+K18+L18+M18+N18+O18+P18+Q18+R18+S18+T18</f>
        <v>4</v>
      </c>
      <c r="V18" s="3"/>
      <c r="W18" s="3"/>
      <c r="X18" s="3"/>
      <c r="Y18" s="3"/>
      <c r="Z18" s="3"/>
      <c r="AA18" s="3"/>
      <c r="AB18" s="3"/>
    </row>
    <row r="19" spans="1:28" x14ac:dyDescent="0.25">
      <c r="A19" s="339" t="s">
        <v>28</v>
      </c>
      <c r="B19" s="339"/>
      <c r="C19" s="339"/>
      <c r="D19" s="339"/>
      <c r="E19" s="62" t="s">
        <v>20</v>
      </c>
      <c r="F19" s="40"/>
      <c r="G19" s="40"/>
      <c r="H19" s="40"/>
      <c r="I19" s="40">
        <v>1</v>
      </c>
      <c r="J19" s="40"/>
      <c r="K19" s="40"/>
      <c r="L19" s="40">
        <v>1</v>
      </c>
      <c r="M19" s="40"/>
      <c r="N19" s="40">
        <v>2</v>
      </c>
      <c r="O19" s="40"/>
      <c r="P19" s="40"/>
      <c r="Q19" s="40"/>
      <c r="R19" s="40"/>
      <c r="S19" s="40"/>
      <c r="T19" s="40"/>
      <c r="U19" s="264">
        <f>F19+G19+H19+I19+J19+K19+L19+M19+N19+O19+P19+Q19+R19+S19+T19</f>
        <v>4</v>
      </c>
      <c r="V19" s="3"/>
      <c r="W19" s="3"/>
      <c r="X19" s="3"/>
      <c r="Y19" s="3"/>
      <c r="Z19" s="3"/>
      <c r="AA19" s="3"/>
      <c r="AB19" s="3"/>
    </row>
    <row r="20" spans="1:28" ht="13.95" customHeight="1" x14ac:dyDescent="0.25">
      <c r="A20" s="319" t="s">
        <v>493</v>
      </c>
      <c r="B20" s="320"/>
      <c r="C20" s="320"/>
      <c r="D20" s="320"/>
      <c r="E20" s="321"/>
      <c r="F20" s="349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1"/>
      <c r="V20" s="3"/>
      <c r="W20" s="3"/>
      <c r="X20" s="3"/>
      <c r="Y20" s="3"/>
      <c r="Z20" s="3"/>
      <c r="AA20" s="3"/>
      <c r="AB20" s="3"/>
    </row>
    <row r="21" spans="1:28" x14ac:dyDescent="0.25">
      <c r="A21" s="346" t="s">
        <v>29</v>
      </c>
      <c r="B21" s="347"/>
      <c r="C21" s="347"/>
      <c r="D21" s="348"/>
      <c r="E21" s="62" t="s">
        <v>20</v>
      </c>
      <c r="F21" s="40"/>
      <c r="G21" s="40"/>
      <c r="H21" s="40"/>
      <c r="I21" s="40"/>
      <c r="J21" s="28"/>
      <c r="K21" s="28"/>
      <c r="L21" s="286">
        <v>2</v>
      </c>
      <c r="M21" s="240"/>
      <c r="N21" s="240"/>
      <c r="O21" s="240"/>
      <c r="P21" s="240"/>
      <c r="Q21" s="240"/>
      <c r="R21" s="240"/>
      <c r="S21" s="240"/>
      <c r="T21" s="240"/>
      <c r="U21" s="264">
        <f>F21+G21+H21+I21+J21+K21+L21+M21+N21+O21+P21+Q21+R21+S21+T21</f>
        <v>2</v>
      </c>
      <c r="V21" s="3"/>
      <c r="W21" s="3"/>
      <c r="Y21" s="3"/>
      <c r="Z21" s="3"/>
      <c r="AA21" s="3"/>
      <c r="AB21" s="3"/>
    </row>
    <row r="22" spans="1:28" x14ac:dyDescent="0.25">
      <c r="A22" s="3" t="s">
        <v>30</v>
      </c>
      <c r="B22" s="322" t="s">
        <v>447</v>
      </c>
      <c r="C22" s="322"/>
      <c r="D22" s="322"/>
      <c r="E22" s="322"/>
      <c r="F22" s="322"/>
      <c r="G22" s="322"/>
      <c r="H22" s="322"/>
      <c r="I22" s="322"/>
      <c r="J22" s="20"/>
      <c r="K22" s="20"/>
      <c r="L22" s="20"/>
      <c r="M22" s="20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</sheetData>
  <mergeCells count="59">
    <mergeCell ref="L16:N16"/>
    <mergeCell ref="O16:Q16"/>
    <mergeCell ref="R16:T16"/>
    <mergeCell ref="A17:D17"/>
    <mergeCell ref="A21:D21"/>
    <mergeCell ref="F20:U20"/>
    <mergeCell ref="A18:D18"/>
    <mergeCell ref="A19:D19"/>
    <mergeCell ref="A16:E16"/>
    <mergeCell ref="F16:H16"/>
    <mergeCell ref="I16:K16"/>
    <mergeCell ref="O15:Q15"/>
    <mergeCell ref="F11:U11"/>
    <mergeCell ref="F8:U9"/>
    <mergeCell ref="A13:E13"/>
    <mergeCell ref="F13:T13"/>
    <mergeCell ref="A14:E14"/>
    <mergeCell ref="F14:H14"/>
    <mergeCell ref="I14:K14"/>
    <mergeCell ref="L14:N14"/>
    <mergeCell ref="O14:Q14"/>
    <mergeCell ref="R14:T14"/>
    <mergeCell ref="A8:E9"/>
    <mergeCell ref="A15:E15"/>
    <mergeCell ref="F15:H15"/>
    <mergeCell ref="I15:K15"/>
    <mergeCell ref="L15:N15"/>
    <mergeCell ref="A6:E6"/>
    <mergeCell ref="R15:T15"/>
    <mergeCell ref="U3:U7"/>
    <mergeCell ref="A20:E20"/>
    <mergeCell ref="B22:I22"/>
    <mergeCell ref="O3:Q3"/>
    <mergeCell ref="O4:Q4"/>
    <mergeCell ref="O5:Q5"/>
    <mergeCell ref="O6:Q6"/>
    <mergeCell ref="R3:T3"/>
    <mergeCell ref="R4:T4"/>
    <mergeCell ref="R5:T5"/>
    <mergeCell ref="R6:T6"/>
    <mergeCell ref="A11:E11"/>
    <mergeCell ref="A10:D10"/>
    <mergeCell ref="A12:D12"/>
    <mergeCell ref="A7:D7"/>
    <mergeCell ref="L3:N3"/>
    <mergeCell ref="L4:N4"/>
    <mergeCell ref="L5:N5"/>
    <mergeCell ref="I6:K6"/>
    <mergeCell ref="L6:N6"/>
    <mergeCell ref="I3:K3"/>
    <mergeCell ref="I4:K4"/>
    <mergeCell ref="I5:K5"/>
    <mergeCell ref="F3:H3"/>
    <mergeCell ref="F4:H4"/>
    <mergeCell ref="F5:H5"/>
    <mergeCell ref="F6:H6"/>
    <mergeCell ref="A3:E3"/>
    <mergeCell ref="A4:E4"/>
    <mergeCell ref="A5:E5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7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9AE5-8F7A-427C-B122-189B6479B24F}">
  <dimension ref="A1:Y101"/>
  <sheetViews>
    <sheetView zoomScaleNormal="100" zoomScaleSheetLayoutView="85" workbookViewId="0">
      <pane ySplit="4" topLeftCell="A5" activePane="bottomLeft" state="frozen"/>
      <selection pane="bottomLeft" activeCell="L16" sqref="L16"/>
    </sheetView>
  </sheetViews>
  <sheetFormatPr defaultRowHeight="14.4" x14ac:dyDescent="0.3"/>
  <cols>
    <col min="1" max="1" width="5.44140625" customWidth="1"/>
    <col min="2" max="2" width="40.6640625" customWidth="1"/>
    <col min="4" max="8" width="7.6640625" customWidth="1"/>
    <col min="9" max="9" width="8.33203125" customWidth="1"/>
    <col min="10" max="10" width="10.33203125" customWidth="1"/>
    <col min="11" max="11" width="9.109375" customWidth="1"/>
  </cols>
  <sheetData>
    <row r="1" spans="1:24" ht="15.6" x14ac:dyDescent="0.3">
      <c r="A1" s="29" t="s">
        <v>718</v>
      </c>
    </row>
    <row r="2" spans="1:24" x14ac:dyDescent="0.3">
      <c r="A2" s="355" t="s">
        <v>134</v>
      </c>
      <c r="B2" s="315" t="s">
        <v>32</v>
      </c>
      <c r="C2" s="315" t="s">
        <v>11</v>
      </c>
      <c r="D2" s="315"/>
      <c r="E2" s="315"/>
      <c r="F2" s="315"/>
      <c r="G2" s="315"/>
      <c r="H2" s="315"/>
      <c r="I2" s="353" t="s">
        <v>1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x14ac:dyDescent="0.3">
      <c r="A3" s="355"/>
      <c r="B3" s="315"/>
      <c r="C3" s="315"/>
      <c r="D3" s="315"/>
      <c r="E3" s="315"/>
      <c r="F3" s="315"/>
      <c r="G3" s="315"/>
      <c r="H3" s="315"/>
      <c r="I3" s="353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4" x14ac:dyDescent="0.3">
      <c r="A4" s="355"/>
      <c r="B4" s="315"/>
      <c r="C4" s="315"/>
      <c r="D4" s="81" t="s">
        <v>122</v>
      </c>
      <c r="E4" s="81" t="s">
        <v>123</v>
      </c>
      <c r="F4" s="110" t="s">
        <v>124</v>
      </c>
      <c r="G4" s="81" t="s">
        <v>125</v>
      </c>
      <c r="H4" s="81" t="s">
        <v>127</v>
      </c>
      <c r="I4" s="353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24" x14ac:dyDescent="0.3">
      <c r="A5" s="106" t="s">
        <v>36</v>
      </c>
      <c r="B5" s="119" t="s">
        <v>37</v>
      </c>
      <c r="C5" s="119" t="s">
        <v>38</v>
      </c>
      <c r="D5" s="119" t="s">
        <v>39</v>
      </c>
      <c r="E5" s="119" t="s">
        <v>40</v>
      </c>
      <c r="F5" s="106" t="s">
        <v>41</v>
      </c>
      <c r="G5" s="119" t="s">
        <v>42</v>
      </c>
      <c r="H5" s="119" t="s">
        <v>43</v>
      </c>
      <c r="I5" s="106" t="s">
        <v>44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</row>
    <row r="6" spans="1:24" x14ac:dyDescent="0.3">
      <c r="A6" s="62">
        <v>1</v>
      </c>
      <c r="B6" s="277" t="s">
        <v>286</v>
      </c>
      <c r="C6" s="278"/>
      <c r="D6" s="278"/>
      <c r="E6" s="278"/>
      <c r="F6" s="278"/>
      <c r="G6" s="278"/>
      <c r="H6" s="278"/>
      <c r="I6" s="279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</row>
    <row r="7" spans="1:24" x14ac:dyDescent="0.3">
      <c r="A7" s="62">
        <v>2</v>
      </c>
      <c r="B7" s="62" t="s">
        <v>348</v>
      </c>
      <c r="C7" s="62" t="s">
        <v>64</v>
      </c>
      <c r="D7" s="62">
        <v>22</v>
      </c>
      <c r="E7" s="62">
        <v>16</v>
      </c>
      <c r="F7" s="62">
        <v>30</v>
      </c>
      <c r="G7" s="62">
        <v>15</v>
      </c>
      <c r="H7" s="62"/>
      <c r="I7" s="120">
        <f t="shared" ref="I7:I12" si="0">SUM(D7:H7)</f>
        <v>83</v>
      </c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</row>
    <row r="8" spans="1:24" x14ac:dyDescent="0.3">
      <c r="A8" s="62">
        <v>3</v>
      </c>
      <c r="B8" s="62" t="s">
        <v>368</v>
      </c>
      <c r="C8" s="62" t="s">
        <v>64</v>
      </c>
      <c r="D8" s="62"/>
      <c r="E8" s="62">
        <v>17</v>
      </c>
      <c r="F8" s="62">
        <v>8</v>
      </c>
      <c r="G8" s="62"/>
      <c r="H8" s="62">
        <v>9</v>
      </c>
      <c r="I8" s="120">
        <f t="shared" si="0"/>
        <v>34</v>
      </c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</row>
    <row r="9" spans="1:24" x14ac:dyDescent="0.3">
      <c r="A9" s="62">
        <v>4</v>
      </c>
      <c r="B9" s="62" t="s">
        <v>583</v>
      </c>
      <c r="C9" s="62" t="s">
        <v>64</v>
      </c>
      <c r="D9" s="62">
        <v>6</v>
      </c>
      <c r="E9" s="62">
        <v>8</v>
      </c>
      <c r="F9" s="62">
        <v>8</v>
      </c>
      <c r="G9" s="62">
        <v>16</v>
      </c>
      <c r="H9" s="62"/>
      <c r="I9" s="120">
        <f t="shared" si="0"/>
        <v>38</v>
      </c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</row>
    <row r="10" spans="1:24" ht="15.6" x14ac:dyDescent="0.3">
      <c r="A10" s="62">
        <v>5</v>
      </c>
      <c r="B10" s="62" t="s">
        <v>256</v>
      </c>
      <c r="C10" s="62" t="s">
        <v>65</v>
      </c>
      <c r="D10" s="62"/>
      <c r="E10" s="62"/>
      <c r="F10" s="62">
        <v>2</v>
      </c>
      <c r="G10" s="62"/>
      <c r="H10" s="62"/>
      <c r="I10" s="120">
        <f t="shared" si="0"/>
        <v>2</v>
      </c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</row>
    <row r="11" spans="1:24" x14ac:dyDescent="0.3">
      <c r="A11" s="62">
        <v>6</v>
      </c>
      <c r="B11" s="62" t="s">
        <v>78</v>
      </c>
      <c r="C11" s="62" t="s">
        <v>64</v>
      </c>
      <c r="D11" s="62">
        <f>D7+D8+D9</f>
        <v>28</v>
      </c>
      <c r="E11" s="62">
        <f t="shared" ref="E11:H11" si="1">E7+E8+E9</f>
        <v>41</v>
      </c>
      <c r="F11" s="62">
        <f t="shared" si="1"/>
        <v>46</v>
      </c>
      <c r="G11" s="62">
        <f t="shared" si="1"/>
        <v>31</v>
      </c>
      <c r="H11" s="62">
        <f t="shared" si="1"/>
        <v>9</v>
      </c>
      <c r="I11" s="120">
        <f t="shared" si="0"/>
        <v>155</v>
      </c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</row>
    <row r="12" spans="1:24" ht="15.6" x14ac:dyDescent="0.3">
      <c r="A12" s="62">
        <v>7</v>
      </c>
      <c r="B12" s="62" t="s">
        <v>380</v>
      </c>
      <c r="C12" s="62" t="s">
        <v>65</v>
      </c>
      <c r="D12" s="62">
        <f>D10</f>
        <v>0</v>
      </c>
      <c r="E12" s="62">
        <f t="shared" ref="E12:H12" si="2">E10</f>
        <v>0</v>
      </c>
      <c r="F12" s="62">
        <f t="shared" si="2"/>
        <v>2</v>
      </c>
      <c r="G12" s="62">
        <f t="shared" si="2"/>
        <v>0</v>
      </c>
      <c r="H12" s="62">
        <f t="shared" si="2"/>
        <v>0</v>
      </c>
      <c r="I12" s="120">
        <f t="shared" si="0"/>
        <v>2</v>
      </c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</row>
    <row r="13" spans="1:24" x14ac:dyDescent="0.3">
      <c r="A13" s="62">
        <v>8</v>
      </c>
      <c r="B13" s="279" t="s">
        <v>287</v>
      </c>
      <c r="C13" s="278"/>
      <c r="D13" s="278"/>
      <c r="E13" s="278"/>
      <c r="F13" s="278"/>
      <c r="G13" s="278"/>
      <c r="H13" s="278"/>
      <c r="I13" s="279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</row>
    <row r="14" spans="1:24" x14ac:dyDescent="0.3">
      <c r="A14" s="62">
        <v>9</v>
      </c>
      <c r="B14" s="62" t="s">
        <v>270</v>
      </c>
      <c r="C14" s="62" t="s">
        <v>20</v>
      </c>
      <c r="D14" s="62">
        <v>4</v>
      </c>
      <c r="E14" s="62">
        <v>5</v>
      </c>
      <c r="F14" s="62">
        <v>6</v>
      </c>
      <c r="G14" s="62">
        <v>4</v>
      </c>
      <c r="H14" s="62">
        <v>1</v>
      </c>
      <c r="I14" s="120">
        <f>SUM(D14:H14)</f>
        <v>20</v>
      </c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24" x14ac:dyDescent="0.3">
      <c r="A15" s="62">
        <v>10</v>
      </c>
      <c r="B15" s="62" t="s">
        <v>271</v>
      </c>
      <c r="C15" s="62" t="s">
        <v>20</v>
      </c>
      <c r="D15" s="62">
        <v>5</v>
      </c>
      <c r="E15" s="62">
        <v>9</v>
      </c>
      <c r="F15" s="62">
        <v>13</v>
      </c>
      <c r="G15" s="62">
        <v>10</v>
      </c>
      <c r="H15" s="62"/>
      <c r="I15" s="120">
        <f>SUM(D15:H15)</f>
        <v>37</v>
      </c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</row>
    <row r="16" spans="1:24" x14ac:dyDescent="0.3">
      <c r="A16" s="62">
        <v>11</v>
      </c>
      <c r="B16" s="62" t="s">
        <v>272</v>
      </c>
      <c r="C16" s="62" t="s">
        <v>20</v>
      </c>
      <c r="D16" s="62">
        <v>2</v>
      </c>
      <c r="E16" s="62">
        <v>2</v>
      </c>
      <c r="F16" s="62">
        <v>2</v>
      </c>
      <c r="G16" s="62">
        <v>2</v>
      </c>
      <c r="H16" s="62">
        <v>1</v>
      </c>
      <c r="I16" s="120">
        <f>SUM(D16:H16)</f>
        <v>9</v>
      </c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</row>
    <row r="17" spans="1:24" x14ac:dyDescent="0.3">
      <c r="A17" s="62">
        <v>12</v>
      </c>
      <c r="B17" s="121" t="s">
        <v>288</v>
      </c>
      <c r="C17" s="278"/>
      <c r="D17" s="278"/>
      <c r="E17" s="278"/>
      <c r="F17" s="278"/>
      <c r="G17" s="278"/>
      <c r="H17" s="278"/>
      <c r="I17" s="279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</row>
    <row r="18" spans="1:24" x14ac:dyDescent="0.3">
      <c r="A18" s="62">
        <v>13</v>
      </c>
      <c r="B18" s="62" t="s">
        <v>369</v>
      </c>
      <c r="C18" s="62" t="s">
        <v>64</v>
      </c>
      <c r="D18" s="62">
        <v>50</v>
      </c>
      <c r="E18" s="62">
        <v>82</v>
      </c>
      <c r="F18" s="62">
        <v>134</v>
      </c>
      <c r="G18" s="62">
        <v>60</v>
      </c>
      <c r="H18" s="62"/>
      <c r="I18" s="120">
        <f>SUM(D18:H18)</f>
        <v>326</v>
      </c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</row>
    <row r="19" spans="1:24" x14ac:dyDescent="0.3">
      <c r="A19" s="62">
        <v>14</v>
      </c>
      <c r="B19" s="62" t="s">
        <v>289</v>
      </c>
      <c r="C19" s="62" t="s">
        <v>64</v>
      </c>
      <c r="D19" s="62">
        <v>30</v>
      </c>
      <c r="E19" s="62">
        <v>50</v>
      </c>
      <c r="F19" s="62">
        <v>42</v>
      </c>
      <c r="G19" s="62">
        <v>60</v>
      </c>
      <c r="H19" s="62"/>
      <c r="I19" s="120">
        <f>SUM(D19:H19)</f>
        <v>182</v>
      </c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</row>
    <row r="20" spans="1:24" x14ac:dyDescent="0.3">
      <c r="A20" s="62">
        <v>15</v>
      </c>
      <c r="B20" s="62" t="s">
        <v>290</v>
      </c>
      <c r="C20" s="62" t="s">
        <v>64</v>
      </c>
      <c r="D20" s="62"/>
      <c r="E20" s="62"/>
      <c r="F20" s="62">
        <v>10</v>
      </c>
      <c r="G20" s="62"/>
      <c r="H20" s="62">
        <v>10</v>
      </c>
      <c r="I20" s="120">
        <f>SUM(D20:H20)</f>
        <v>20</v>
      </c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</row>
    <row r="21" spans="1:24" x14ac:dyDescent="0.3">
      <c r="A21" s="62">
        <v>16</v>
      </c>
      <c r="B21" s="62" t="s">
        <v>586</v>
      </c>
      <c r="C21" s="62" t="s">
        <v>64</v>
      </c>
      <c r="D21" s="62"/>
      <c r="E21" s="62"/>
      <c r="F21" s="62"/>
      <c r="G21" s="62">
        <v>20</v>
      </c>
      <c r="H21" s="62"/>
      <c r="I21" s="120">
        <f>SUM(D21:H21)</f>
        <v>20</v>
      </c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</row>
    <row r="22" spans="1:24" x14ac:dyDescent="0.3">
      <c r="A22" s="62">
        <v>17</v>
      </c>
      <c r="B22" s="62" t="s">
        <v>587</v>
      </c>
      <c r="C22" s="62" t="s">
        <v>64</v>
      </c>
      <c r="D22" s="62">
        <v>10</v>
      </c>
      <c r="E22" s="62">
        <v>10</v>
      </c>
      <c r="F22" s="62">
        <v>12</v>
      </c>
      <c r="G22" s="62"/>
      <c r="H22" s="62"/>
      <c r="I22" s="120">
        <f>SUM(D22:H22)</f>
        <v>32</v>
      </c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</row>
    <row r="23" spans="1:24" x14ac:dyDescent="0.3">
      <c r="A23" s="62">
        <v>18</v>
      </c>
      <c r="B23" s="279" t="s">
        <v>291</v>
      </c>
      <c r="C23" s="278"/>
      <c r="D23" s="278"/>
      <c r="E23" s="278"/>
      <c r="F23" s="278"/>
      <c r="G23" s="278"/>
      <c r="H23" s="278"/>
      <c r="I23" s="279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</row>
    <row r="24" spans="1:24" x14ac:dyDescent="0.3">
      <c r="A24" s="62">
        <v>19</v>
      </c>
      <c r="B24" s="131" t="s">
        <v>488</v>
      </c>
      <c r="C24" s="62" t="s">
        <v>64</v>
      </c>
      <c r="D24" s="62"/>
      <c r="E24" s="62">
        <v>9</v>
      </c>
      <c r="F24" s="62"/>
      <c r="G24" s="62"/>
      <c r="H24" s="62"/>
      <c r="I24" s="120">
        <f t="shared" ref="I24:I29" si="3">SUM(D24:H24)</f>
        <v>9</v>
      </c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</row>
    <row r="25" spans="1:24" x14ac:dyDescent="0.3">
      <c r="A25" s="62">
        <v>20</v>
      </c>
      <c r="B25" s="131" t="s">
        <v>489</v>
      </c>
      <c r="C25" s="62" t="s">
        <v>64</v>
      </c>
      <c r="D25" s="62"/>
      <c r="E25" s="62"/>
      <c r="F25" s="62">
        <v>8</v>
      </c>
      <c r="G25" s="62">
        <v>10</v>
      </c>
      <c r="H25" s="62"/>
      <c r="I25" s="120">
        <f t="shared" si="3"/>
        <v>18</v>
      </c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</row>
    <row r="26" spans="1:24" x14ac:dyDescent="0.3">
      <c r="A26" s="62">
        <v>21</v>
      </c>
      <c r="B26" s="131" t="s">
        <v>589</v>
      </c>
      <c r="C26" s="62" t="s">
        <v>64</v>
      </c>
      <c r="D26" s="62">
        <v>24</v>
      </c>
      <c r="E26" s="62"/>
      <c r="F26" s="62"/>
      <c r="G26" s="62"/>
      <c r="H26" s="62"/>
      <c r="I26" s="120">
        <f t="shared" si="3"/>
        <v>24</v>
      </c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</row>
    <row r="27" spans="1:24" x14ac:dyDescent="0.3">
      <c r="A27" s="62">
        <v>22</v>
      </c>
      <c r="B27" s="131" t="s">
        <v>588</v>
      </c>
      <c r="C27" s="62" t="s">
        <v>64</v>
      </c>
      <c r="D27" s="62"/>
      <c r="E27" s="62"/>
      <c r="F27" s="62"/>
      <c r="G27" s="62">
        <v>8</v>
      </c>
      <c r="H27" s="62"/>
      <c r="I27" s="120">
        <f t="shared" si="3"/>
        <v>8</v>
      </c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</row>
    <row r="28" spans="1:24" x14ac:dyDescent="0.3">
      <c r="A28" s="62">
        <v>23</v>
      </c>
      <c r="B28" s="131" t="s">
        <v>590</v>
      </c>
      <c r="C28" s="62" t="s">
        <v>64</v>
      </c>
      <c r="D28" s="62"/>
      <c r="E28" s="62">
        <v>16</v>
      </c>
      <c r="F28" s="62"/>
      <c r="G28" s="62"/>
      <c r="H28" s="62"/>
      <c r="I28" s="120">
        <f t="shared" si="3"/>
        <v>16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</row>
    <row r="29" spans="1:24" x14ac:dyDescent="0.3">
      <c r="A29" s="62">
        <v>24</v>
      </c>
      <c r="B29" s="131" t="s">
        <v>591</v>
      </c>
      <c r="C29" s="62" t="s">
        <v>64</v>
      </c>
      <c r="D29" s="62"/>
      <c r="E29" s="62"/>
      <c r="F29" s="62"/>
      <c r="G29" s="62"/>
      <c r="H29" s="62">
        <v>18</v>
      </c>
      <c r="I29" s="120">
        <f t="shared" si="3"/>
        <v>18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</row>
    <row r="30" spans="1:24" x14ac:dyDescent="0.3">
      <c r="A30" s="62">
        <v>25</v>
      </c>
      <c r="B30" s="279" t="s">
        <v>292</v>
      </c>
      <c r="C30" s="278"/>
      <c r="D30" s="278"/>
      <c r="E30" s="278"/>
      <c r="F30" s="278"/>
      <c r="G30" s="278"/>
      <c r="H30" s="278"/>
      <c r="I30" s="279">
        <f>SUM(I24:I29)</f>
        <v>93</v>
      </c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1:24" x14ac:dyDescent="0.3">
      <c r="A31" s="62">
        <v>26</v>
      </c>
      <c r="B31" s="62" t="s">
        <v>370</v>
      </c>
      <c r="C31" s="62" t="s">
        <v>74</v>
      </c>
      <c r="D31" s="62">
        <v>5</v>
      </c>
      <c r="E31" s="62">
        <v>8</v>
      </c>
      <c r="F31" s="62">
        <v>13</v>
      </c>
      <c r="G31" s="62">
        <v>6</v>
      </c>
      <c r="H31" s="62"/>
      <c r="I31" s="120">
        <f>SUM(D31:H31)</f>
        <v>32</v>
      </c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</row>
    <row r="32" spans="1:24" x14ac:dyDescent="0.3">
      <c r="A32" s="62">
        <v>27</v>
      </c>
      <c r="B32" s="62" t="s">
        <v>293</v>
      </c>
      <c r="C32" s="62" t="s">
        <v>74</v>
      </c>
      <c r="D32" s="62">
        <v>3</v>
      </c>
      <c r="E32" s="62">
        <v>5</v>
      </c>
      <c r="F32" s="62">
        <v>4</v>
      </c>
      <c r="G32" s="62">
        <v>6</v>
      </c>
      <c r="H32" s="62"/>
      <c r="I32" s="120">
        <f>SUM(D32:H32)</f>
        <v>18</v>
      </c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</row>
    <row r="33" spans="1:25" x14ac:dyDescent="0.3">
      <c r="A33" s="62">
        <v>28</v>
      </c>
      <c r="B33" s="62" t="s">
        <v>371</v>
      </c>
      <c r="C33" s="62" t="s">
        <v>74</v>
      </c>
      <c r="D33" s="62"/>
      <c r="E33" s="62"/>
      <c r="F33" s="62">
        <v>1</v>
      </c>
      <c r="G33" s="62"/>
      <c r="H33" s="62">
        <v>1</v>
      </c>
      <c r="I33" s="120">
        <f>SUM(D33:H33)</f>
        <v>2</v>
      </c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</row>
    <row r="34" spans="1:25" x14ac:dyDescent="0.3">
      <c r="A34" s="62">
        <v>29</v>
      </c>
      <c r="B34" s="62" t="s">
        <v>592</v>
      </c>
      <c r="C34" s="62" t="s">
        <v>74</v>
      </c>
      <c r="D34" s="62"/>
      <c r="E34" s="62"/>
      <c r="F34" s="62"/>
      <c r="G34" s="62">
        <v>2</v>
      </c>
      <c r="H34" s="62"/>
      <c r="I34" s="120">
        <f>SUM(D34:H34)</f>
        <v>2</v>
      </c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</row>
    <row r="35" spans="1:25" x14ac:dyDescent="0.3">
      <c r="A35" s="62">
        <v>30</v>
      </c>
      <c r="B35" s="62" t="s">
        <v>593</v>
      </c>
      <c r="C35" s="62" t="s">
        <v>74</v>
      </c>
      <c r="D35" s="62">
        <v>1</v>
      </c>
      <c r="E35" s="62">
        <v>1</v>
      </c>
      <c r="F35" s="62">
        <v>2</v>
      </c>
      <c r="G35" s="62"/>
      <c r="H35" s="62"/>
      <c r="I35" s="120">
        <f>SUM(D35:H35)</f>
        <v>4</v>
      </c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</row>
    <row r="36" spans="1:25" x14ac:dyDescent="0.3">
      <c r="A36" s="62">
        <v>31</v>
      </c>
      <c r="B36" s="279" t="s">
        <v>294</v>
      </c>
      <c r="C36" s="278"/>
      <c r="D36" s="278"/>
      <c r="E36" s="278"/>
      <c r="F36" s="278"/>
      <c r="G36" s="278"/>
      <c r="H36" s="278"/>
      <c r="I36" s="279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</row>
    <row r="37" spans="1:25" ht="15.6" x14ac:dyDescent="0.3">
      <c r="A37" s="62">
        <v>32</v>
      </c>
      <c r="B37" s="62" t="s">
        <v>729</v>
      </c>
      <c r="C37" s="62" t="s">
        <v>65</v>
      </c>
      <c r="D37" s="62">
        <v>20</v>
      </c>
      <c r="E37" s="62">
        <v>10</v>
      </c>
      <c r="F37" s="62">
        <v>10</v>
      </c>
      <c r="G37" s="62"/>
      <c r="H37" s="62"/>
      <c r="I37" s="120">
        <f>SUM(D37:H37)</f>
        <v>40</v>
      </c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</row>
    <row r="38" spans="1:25" x14ac:dyDescent="0.3">
      <c r="A38" s="62">
        <v>33</v>
      </c>
      <c r="B38" s="62" t="s">
        <v>295</v>
      </c>
      <c r="C38" s="62" t="s">
        <v>20</v>
      </c>
      <c r="D38" s="62">
        <v>4</v>
      </c>
      <c r="E38" s="62"/>
      <c r="F38" s="62">
        <v>4</v>
      </c>
      <c r="G38" s="62"/>
      <c r="H38" s="62"/>
      <c r="I38" s="120">
        <f>SUM(D38:H38)</f>
        <v>8</v>
      </c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</row>
    <row r="39" spans="1:25" x14ac:dyDescent="0.3">
      <c r="A39" s="62">
        <v>34</v>
      </c>
      <c r="B39" s="62" t="s">
        <v>730</v>
      </c>
      <c r="C39" s="62" t="s">
        <v>64</v>
      </c>
      <c r="D39" s="62"/>
      <c r="E39" s="62">
        <v>20</v>
      </c>
      <c r="F39" s="62"/>
      <c r="G39" s="62"/>
      <c r="H39" s="62"/>
      <c r="I39" s="120">
        <f t="shared" ref="I39" si="4">SUM(D39:H39)</f>
        <v>20</v>
      </c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</row>
    <row r="40" spans="1:25" ht="15.6" x14ac:dyDescent="0.3">
      <c r="A40" s="62">
        <v>35</v>
      </c>
      <c r="B40" s="62" t="s">
        <v>77</v>
      </c>
      <c r="C40" s="62" t="s">
        <v>65</v>
      </c>
      <c r="D40" s="62">
        <v>40</v>
      </c>
      <c r="E40" s="62">
        <v>62</v>
      </c>
      <c r="F40" s="62">
        <v>68</v>
      </c>
      <c r="G40" s="62">
        <v>50</v>
      </c>
      <c r="H40" s="62">
        <v>14</v>
      </c>
      <c r="I40" s="120">
        <f>SUM(D40:H40)</f>
        <v>234</v>
      </c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</row>
    <row r="41" spans="1:25" x14ac:dyDescent="0.3">
      <c r="A41" s="62">
        <v>36</v>
      </c>
      <c r="B41" s="279" t="s">
        <v>296</v>
      </c>
      <c r="C41" s="278"/>
      <c r="D41" s="278"/>
      <c r="E41" s="278"/>
      <c r="F41" s="278"/>
      <c r="G41" s="278"/>
      <c r="H41" s="278"/>
      <c r="I41" s="279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</row>
    <row r="42" spans="1:25" x14ac:dyDescent="0.3">
      <c r="A42" s="62">
        <v>37</v>
      </c>
      <c r="B42" s="62" t="s">
        <v>297</v>
      </c>
      <c r="C42" s="62" t="s">
        <v>20</v>
      </c>
      <c r="D42" s="62">
        <v>1</v>
      </c>
      <c r="E42" s="62"/>
      <c r="F42" s="62">
        <v>2</v>
      </c>
      <c r="G42" s="62"/>
      <c r="H42" s="62"/>
      <c r="I42" s="120">
        <f>SUM(D42:H42)</f>
        <v>3</v>
      </c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</row>
    <row r="43" spans="1:25" x14ac:dyDescent="0.3">
      <c r="A43" s="62">
        <v>38</v>
      </c>
      <c r="B43" s="122" t="s">
        <v>298</v>
      </c>
      <c r="C43" s="122"/>
      <c r="D43" s="122"/>
      <c r="E43" s="122"/>
      <c r="F43" s="122"/>
      <c r="G43" s="122"/>
      <c r="H43" s="122"/>
      <c r="I43" s="122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</row>
    <row r="44" spans="1:25" x14ac:dyDescent="0.3">
      <c r="A44" s="62">
        <v>39</v>
      </c>
      <c r="B44" s="114" t="s">
        <v>299</v>
      </c>
      <c r="C44" s="114" t="s">
        <v>300</v>
      </c>
      <c r="D44" s="424" t="s">
        <v>301</v>
      </c>
      <c r="E44" s="424"/>
      <c r="F44" s="424" t="s">
        <v>351</v>
      </c>
      <c r="G44" s="424"/>
      <c r="H44" s="424" t="s">
        <v>302</v>
      </c>
      <c r="I44" s="424"/>
      <c r="J44" s="424" t="s">
        <v>596</v>
      </c>
      <c r="K44" s="424"/>
      <c r="L44" s="424" t="s">
        <v>597</v>
      </c>
      <c r="M44" s="424"/>
      <c r="N44" s="424" t="s">
        <v>598</v>
      </c>
      <c r="O44" s="424"/>
      <c r="P44" s="31"/>
      <c r="Q44" s="31"/>
      <c r="R44" s="31"/>
      <c r="S44" s="31"/>
    </row>
    <row r="45" spans="1:25" x14ac:dyDescent="0.3">
      <c r="A45" s="62">
        <v>40</v>
      </c>
      <c r="B45" s="114" t="s">
        <v>303</v>
      </c>
      <c r="C45" s="114" t="s">
        <v>304</v>
      </c>
      <c r="D45" s="114" t="s">
        <v>305</v>
      </c>
      <c r="E45" s="114" t="s">
        <v>89</v>
      </c>
      <c r="F45" s="114" t="s">
        <v>306</v>
      </c>
      <c r="G45" s="114"/>
      <c r="H45" s="114" t="s">
        <v>305</v>
      </c>
      <c r="I45" s="114" t="s">
        <v>89</v>
      </c>
      <c r="J45" s="114" t="s">
        <v>306</v>
      </c>
      <c r="K45" s="114" t="s">
        <v>91</v>
      </c>
      <c r="L45" s="114" t="s">
        <v>599</v>
      </c>
      <c r="M45" s="114" t="s">
        <v>80</v>
      </c>
      <c r="N45" s="114" t="s">
        <v>600</v>
      </c>
      <c r="O45" s="114" t="s">
        <v>20</v>
      </c>
      <c r="P45" s="31"/>
      <c r="Q45" s="31"/>
      <c r="R45" s="31"/>
      <c r="S45" s="31"/>
    </row>
    <row r="46" spans="1:25" x14ac:dyDescent="0.3">
      <c r="A46" s="62">
        <v>41</v>
      </c>
      <c r="B46" s="236" t="s">
        <v>444</v>
      </c>
      <c r="C46" s="58">
        <f>I42</f>
        <v>3</v>
      </c>
      <c r="D46" s="114">
        <v>0.3</v>
      </c>
      <c r="E46" s="22">
        <f t="shared" ref="E46" si="5">D46*C46</f>
        <v>0.89999999999999991</v>
      </c>
      <c r="F46" s="114">
        <v>1.5</v>
      </c>
      <c r="G46" s="21">
        <f t="shared" ref="G46" si="6">F46*C46</f>
        <v>4.5</v>
      </c>
      <c r="H46" s="114"/>
      <c r="I46" s="58"/>
      <c r="J46" s="114"/>
      <c r="K46" s="58"/>
      <c r="L46" s="114"/>
      <c r="M46" s="58"/>
      <c r="N46" s="114"/>
      <c r="O46" s="58"/>
      <c r="P46" s="31"/>
      <c r="Q46" s="31"/>
      <c r="R46" s="31"/>
      <c r="S46" s="31"/>
    </row>
    <row r="47" spans="1:25" x14ac:dyDescent="0.3">
      <c r="A47" s="62">
        <v>42</v>
      </c>
      <c r="B47" s="103" t="s">
        <v>372</v>
      </c>
      <c r="C47" s="58">
        <f>I31</f>
        <v>32</v>
      </c>
      <c r="D47" s="114"/>
      <c r="E47" s="58" t="s">
        <v>133</v>
      </c>
      <c r="F47" s="114" t="s">
        <v>133</v>
      </c>
      <c r="G47" s="58" t="s">
        <v>133</v>
      </c>
      <c r="H47" s="114">
        <v>2.2000000000000002</v>
      </c>
      <c r="I47" s="22">
        <f t="shared" ref="I47:I48" si="7">C47*H47</f>
        <v>70.400000000000006</v>
      </c>
      <c r="J47" s="114">
        <v>44</v>
      </c>
      <c r="K47" s="58">
        <f t="shared" ref="K47:K49" si="8">C47*J47</f>
        <v>1408</v>
      </c>
      <c r="L47" s="114">
        <v>1.3</v>
      </c>
      <c r="M47" s="22">
        <f t="shared" ref="M47:M49" si="9">C47*L47</f>
        <v>41.6</v>
      </c>
      <c r="N47" s="114">
        <v>220</v>
      </c>
      <c r="O47" s="58">
        <f t="shared" ref="O47:O49" si="10">C47*N47</f>
        <v>7040</v>
      </c>
      <c r="P47" s="31"/>
      <c r="Q47" s="31"/>
      <c r="R47" s="31"/>
      <c r="S47" s="31"/>
    </row>
    <row r="48" spans="1:25" x14ac:dyDescent="0.3">
      <c r="A48" s="62">
        <v>43</v>
      </c>
      <c r="B48" s="103" t="s">
        <v>307</v>
      </c>
      <c r="C48" s="58">
        <f>I32</f>
        <v>18</v>
      </c>
      <c r="D48" s="114"/>
      <c r="E48" s="58" t="s">
        <v>133</v>
      </c>
      <c r="F48" s="114" t="s">
        <v>133</v>
      </c>
      <c r="G48" s="58" t="s">
        <v>133</v>
      </c>
      <c r="H48" s="114">
        <v>2.2000000000000002</v>
      </c>
      <c r="I48" s="22">
        <f t="shared" si="7"/>
        <v>39.6</v>
      </c>
      <c r="J48" s="114">
        <v>44</v>
      </c>
      <c r="K48" s="58">
        <f t="shared" si="8"/>
        <v>792</v>
      </c>
      <c r="L48" s="114">
        <v>1.3</v>
      </c>
      <c r="M48" s="22">
        <f t="shared" si="9"/>
        <v>23.400000000000002</v>
      </c>
      <c r="N48" s="114">
        <v>220</v>
      </c>
      <c r="O48" s="58">
        <f t="shared" si="10"/>
        <v>3960</v>
      </c>
      <c r="P48" s="31"/>
      <c r="Q48" s="31"/>
      <c r="R48" s="31"/>
      <c r="S48" s="31"/>
    </row>
    <row r="49" spans="1:25" x14ac:dyDescent="0.3">
      <c r="A49" s="62">
        <v>44</v>
      </c>
      <c r="B49" s="103" t="s">
        <v>373</v>
      </c>
      <c r="C49" s="58">
        <f>I33</f>
        <v>2</v>
      </c>
      <c r="D49" s="114">
        <v>2.7</v>
      </c>
      <c r="E49" s="22">
        <f t="shared" ref="E49:E51" si="11">D49*C49</f>
        <v>5.4</v>
      </c>
      <c r="F49" s="114">
        <v>12</v>
      </c>
      <c r="G49" s="21">
        <f t="shared" ref="G49:G50" si="12">F49*C49</f>
        <v>24</v>
      </c>
      <c r="H49" s="114">
        <v>3.2</v>
      </c>
      <c r="I49" s="22">
        <f>C49*H49</f>
        <v>6.4</v>
      </c>
      <c r="J49" s="114">
        <v>63</v>
      </c>
      <c r="K49" s="58">
        <f t="shared" si="8"/>
        <v>126</v>
      </c>
      <c r="L49" s="114">
        <v>1.9</v>
      </c>
      <c r="M49" s="22">
        <f t="shared" si="9"/>
        <v>3.8</v>
      </c>
      <c r="N49" s="114">
        <v>380</v>
      </c>
      <c r="O49" s="58">
        <f t="shared" si="10"/>
        <v>760</v>
      </c>
      <c r="P49" s="31"/>
      <c r="Q49" s="31"/>
      <c r="R49" s="31"/>
      <c r="S49" s="31"/>
    </row>
    <row r="50" spans="1:25" x14ac:dyDescent="0.3">
      <c r="A50" s="62">
        <v>45</v>
      </c>
      <c r="B50" s="103" t="s">
        <v>594</v>
      </c>
      <c r="C50" s="58">
        <f>I34</f>
        <v>2</v>
      </c>
      <c r="D50" s="296">
        <v>4.5999999999999996</v>
      </c>
      <c r="E50" s="22">
        <f t="shared" si="11"/>
        <v>9.1999999999999993</v>
      </c>
      <c r="F50" s="114">
        <v>21</v>
      </c>
      <c r="G50" s="21">
        <f t="shared" si="12"/>
        <v>42</v>
      </c>
      <c r="H50" s="114">
        <v>3.2</v>
      </c>
      <c r="I50" s="22">
        <f>C50*H50</f>
        <v>6.4</v>
      </c>
      <c r="J50" s="114">
        <v>62</v>
      </c>
      <c r="K50" s="58">
        <f>C50*J50</f>
        <v>124</v>
      </c>
      <c r="L50" s="114">
        <v>1.9</v>
      </c>
      <c r="M50" s="22">
        <f>C50*L50</f>
        <v>3.8</v>
      </c>
      <c r="N50" s="114">
        <v>375</v>
      </c>
      <c r="O50" s="58">
        <f>C50*N50</f>
        <v>750</v>
      </c>
      <c r="P50" s="31"/>
      <c r="Q50" s="31"/>
      <c r="R50" s="31"/>
      <c r="S50" s="31"/>
    </row>
    <row r="51" spans="1:25" x14ac:dyDescent="0.3">
      <c r="A51" s="62">
        <v>46</v>
      </c>
      <c r="B51" s="103" t="s">
        <v>595</v>
      </c>
      <c r="C51" s="58">
        <f>I35</f>
        <v>4</v>
      </c>
      <c r="D51" s="114">
        <v>12.1</v>
      </c>
      <c r="E51" s="22">
        <f t="shared" si="11"/>
        <v>48.4</v>
      </c>
      <c r="F51" s="114">
        <v>55</v>
      </c>
      <c r="G51" s="21">
        <f t="shared" ref="G51" si="13">C51*F51</f>
        <v>220</v>
      </c>
      <c r="H51" s="114">
        <v>1.7</v>
      </c>
      <c r="I51" s="22">
        <f t="shared" ref="I51" si="14">C51*H51</f>
        <v>6.8</v>
      </c>
      <c r="J51" s="114">
        <v>33</v>
      </c>
      <c r="K51" s="58">
        <f t="shared" ref="K51" si="15">C51*J51</f>
        <v>132</v>
      </c>
      <c r="L51" s="296">
        <v>1</v>
      </c>
      <c r="M51" s="22">
        <f t="shared" ref="M51" si="16">C51*L51</f>
        <v>4</v>
      </c>
      <c r="N51" s="114">
        <v>165</v>
      </c>
      <c r="O51" s="58">
        <f t="shared" ref="O51" si="17">C51*N51</f>
        <v>660</v>
      </c>
      <c r="P51" s="31"/>
      <c r="Q51" s="31"/>
      <c r="R51" s="31"/>
      <c r="S51" s="31"/>
    </row>
    <row r="52" spans="1:25" x14ac:dyDescent="0.3">
      <c r="A52" s="62">
        <v>47</v>
      </c>
      <c r="B52" s="122" t="s">
        <v>1</v>
      </c>
      <c r="C52" s="123">
        <f>SUM(C47:C51)</f>
        <v>58</v>
      </c>
      <c r="D52" s="123"/>
      <c r="E52" s="123">
        <f>SUM(E46:E51)</f>
        <v>63.9</v>
      </c>
      <c r="F52" s="123"/>
      <c r="G52" s="123">
        <f>SUM(G46:G51)</f>
        <v>290.5</v>
      </c>
      <c r="H52" s="123"/>
      <c r="I52" s="123">
        <f>SUM(I46:I51)</f>
        <v>129.60000000000002</v>
      </c>
      <c r="J52" s="123"/>
      <c r="K52" s="123">
        <f>SUM(K46:K51)</f>
        <v>2582</v>
      </c>
      <c r="L52" s="123"/>
      <c r="M52" s="123">
        <f>SUM(M46:M51)</f>
        <v>76.599999999999994</v>
      </c>
      <c r="N52" s="123"/>
      <c r="O52" s="123">
        <f>SUM(O46:O51)</f>
        <v>13170</v>
      </c>
      <c r="P52" s="31"/>
      <c r="Q52" s="31"/>
      <c r="R52" s="31"/>
      <c r="S52" s="31"/>
    </row>
    <row r="53" spans="1:25" x14ac:dyDescent="0.3">
      <c r="A53" s="27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</row>
    <row r="54" spans="1:25" x14ac:dyDescent="0.3">
      <c r="A54" s="31"/>
      <c r="B54" s="20"/>
      <c r="C54" s="20"/>
      <c r="D54" s="20"/>
      <c r="E54" s="20"/>
      <c r="F54" s="20"/>
      <c r="G54" s="20"/>
      <c r="H54" s="20"/>
      <c r="I54" s="20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</row>
    <row r="55" spans="1:25" x14ac:dyDescent="0.3">
      <c r="A55" s="31"/>
      <c r="B55" s="20"/>
      <c r="C55" s="20"/>
      <c r="D55" s="20"/>
      <c r="E55" s="20"/>
      <c r="F55" s="20"/>
      <c r="G55" s="20"/>
      <c r="H55" s="20"/>
      <c r="I55" s="20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</row>
    <row r="56" spans="1:25" x14ac:dyDescent="0.3">
      <c r="A56" s="31"/>
      <c r="B56" s="36"/>
      <c r="C56" s="20"/>
      <c r="D56" s="20"/>
      <c r="E56" s="20"/>
      <c r="F56" s="20"/>
      <c r="G56" s="20"/>
      <c r="H56" s="20"/>
      <c r="I56" s="20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</row>
    <row r="57" spans="1:25" x14ac:dyDescent="0.3">
      <c r="A57" s="27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</row>
    <row r="58" spans="1:25" x14ac:dyDescent="0.3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</row>
    <row r="59" spans="1:25" x14ac:dyDescent="0.3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</row>
    <row r="60" spans="1:25" x14ac:dyDescent="0.3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</row>
    <row r="61" spans="1:25" x14ac:dyDescent="0.3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</row>
    <row r="62" spans="1:25" x14ac:dyDescent="0.3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</row>
    <row r="63" spans="1:25" x14ac:dyDescent="0.3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</row>
    <row r="64" spans="1:25" x14ac:dyDescent="0.3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</row>
    <row r="65" spans="1:13" x14ac:dyDescent="0.3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</row>
    <row r="66" spans="1:13" x14ac:dyDescent="0.3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</row>
    <row r="67" spans="1:13" ht="36.75" customHeight="1" x14ac:dyDescent="0.3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</row>
    <row r="68" spans="1:13" x14ac:dyDescent="0.3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</row>
    <row r="69" spans="1:13" x14ac:dyDescent="0.3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</row>
    <row r="70" spans="1:13" x14ac:dyDescent="0.3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</row>
    <row r="71" spans="1:13" x14ac:dyDescent="0.3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</row>
    <row r="72" spans="1:13" x14ac:dyDescent="0.3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</row>
    <row r="73" spans="1:13" x14ac:dyDescent="0.3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</row>
    <row r="74" spans="1:13" x14ac:dyDescent="0.3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</row>
    <row r="75" spans="1:13" x14ac:dyDescent="0.3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</row>
    <row r="76" spans="1:13" x14ac:dyDescent="0.3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</row>
    <row r="77" spans="1:13" x14ac:dyDescent="0.3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</row>
    <row r="78" spans="1:13" x14ac:dyDescent="0.3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</row>
    <row r="79" spans="1:13" x14ac:dyDescent="0.3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</row>
    <row r="80" spans="1:13" x14ac:dyDescent="0.3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</row>
    <row r="81" spans="1:13" x14ac:dyDescent="0.3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</row>
    <row r="82" spans="1:13" x14ac:dyDescent="0.3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</row>
    <row r="83" spans="1:13" x14ac:dyDescent="0.3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</row>
    <row r="84" spans="1:13" x14ac:dyDescent="0.3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</row>
    <row r="85" spans="1:13" x14ac:dyDescent="0.3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</row>
    <row r="86" spans="1:13" x14ac:dyDescent="0.3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</row>
    <row r="87" spans="1:13" x14ac:dyDescent="0.3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</row>
    <row r="88" spans="1:13" x14ac:dyDescent="0.3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1:13" x14ac:dyDescent="0.3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</row>
    <row r="90" spans="1:13" x14ac:dyDescent="0.3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</row>
    <row r="91" spans="1:13" x14ac:dyDescent="0.3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</row>
    <row r="92" spans="1:13" x14ac:dyDescent="0.3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</row>
    <row r="93" spans="1:13" x14ac:dyDescent="0.3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</row>
    <row r="94" spans="1:13" x14ac:dyDescent="0.3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</row>
    <row r="95" spans="1:13" x14ac:dyDescent="0.3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</row>
    <row r="96" spans="1:13" x14ac:dyDescent="0.3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</row>
    <row r="97" spans="1:13" x14ac:dyDescent="0.3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</row>
    <row r="98" spans="1:13" x14ac:dyDescent="0.3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</row>
    <row r="99" spans="1:13" x14ac:dyDescent="0.3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</row>
    <row r="100" spans="1:13" x14ac:dyDescent="0.3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</row>
    <row r="101" spans="1:13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</sheetData>
  <mergeCells count="12">
    <mergeCell ref="J44:K44"/>
    <mergeCell ref="L44:M44"/>
    <mergeCell ref="N44:O44"/>
    <mergeCell ref="A2:A4"/>
    <mergeCell ref="B2:B4"/>
    <mergeCell ref="C2:C4"/>
    <mergeCell ref="D44:E44"/>
    <mergeCell ref="I2:I4"/>
    <mergeCell ref="D2:H2"/>
    <mergeCell ref="D3:H3"/>
    <mergeCell ref="F44:G44"/>
    <mergeCell ref="H44:I44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88" orientation="landscape" r:id="rId1"/>
  <rowBreaks count="1" manualBreakCount="1">
    <brk id="52" max="14" man="1"/>
  </rowBreaks>
  <colBreaks count="1" manualBreakCount="1">
    <brk id="9" max="6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59BA8-D099-4A33-A167-2F0BE9100366}">
  <dimension ref="A1:K17"/>
  <sheetViews>
    <sheetView zoomScaleNormal="100" workbookViewId="0">
      <selection activeCell="D21" sqref="D21"/>
    </sheetView>
  </sheetViews>
  <sheetFormatPr defaultColWidth="9.109375" defaultRowHeight="14.4" x14ac:dyDescent="0.3"/>
  <cols>
    <col min="1" max="1" width="4.6640625" style="12" customWidth="1"/>
    <col min="2" max="2" width="21.5546875" style="12" customWidth="1"/>
    <col min="3" max="3" width="12.6640625" style="12" customWidth="1"/>
    <col min="4" max="4" width="15.88671875" style="12" customWidth="1"/>
    <col min="5" max="5" width="7.44140625" style="12" customWidth="1"/>
    <col min="6" max="9" width="7.6640625" style="12" customWidth="1"/>
    <col min="10" max="10" width="10.6640625" style="12" customWidth="1"/>
    <col min="11" max="11" width="28.109375" style="12" customWidth="1"/>
    <col min="12" max="16384" width="9.109375" style="12"/>
  </cols>
  <sheetData>
    <row r="1" spans="1:11" ht="15.6" x14ac:dyDescent="0.3">
      <c r="A1" s="427" t="s">
        <v>719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</row>
    <row r="2" spans="1:11" x14ac:dyDescent="0.3">
      <c r="B2" s="16"/>
    </row>
    <row r="3" spans="1:11" ht="39.9" customHeight="1" x14ac:dyDescent="0.3">
      <c r="A3" s="355" t="s">
        <v>134</v>
      </c>
      <c r="B3" s="137" t="s">
        <v>308</v>
      </c>
      <c r="C3" s="395" t="s">
        <v>309</v>
      </c>
      <c r="D3" s="395" t="s">
        <v>310</v>
      </c>
      <c r="E3" s="395" t="s">
        <v>311</v>
      </c>
      <c r="F3" s="395" t="s">
        <v>312</v>
      </c>
      <c r="G3" s="395"/>
      <c r="H3" s="395" t="s">
        <v>313</v>
      </c>
      <c r="I3" s="395"/>
      <c r="J3" s="395" t="s">
        <v>314</v>
      </c>
      <c r="K3" s="395" t="s">
        <v>98</v>
      </c>
    </row>
    <row r="4" spans="1:11" ht="30" customHeight="1" x14ac:dyDescent="0.3">
      <c r="A4" s="355"/>
      <c r="B4" s="395" t="s">
        <v>315</v>
      </c>
      <c r="C4" s="395"/>
      <c r="D4" s="395"/>
      <c r="E4" s="395"/>
      <c r="F4" s="353" t="s">
        <v>316</v>
      </c>
      <c r="G4" s="395" t="s">
        <v>317</v>
      </c>
      <c r="H4" s="353" t="s">
        <v>316</v>
      </c>
      <c r="I4" s="395" t="s">
        <v>317</v>
      </c>
      <c r="J4" s="395"/>
      <c r="K4" s="395"/>
    </row>
    <row r="5" spans="1:11" x14ac:dyDescent="0.3">
      <c r="A5" s="355"/>
      <c r="B5" s="395"/>
      <c r="C5" s="395"/>
      <c r="D5" s="395"/>
      <c r="E5" s="395"/>
      <c r="F5" s="353"/>
      <c r="G5" s="395"/>
      <c r="H5" s="353"/>
      <c r="I5" s="395"/>
      <c r="J5" s="395"/>
      <c r="K5" s="395"/>
    </row>
    <row r="6" spans="1:11" x14ac:dyDescent="0.3">
      <c r="A6" s="138" t="s">
        <v>36</v>
      </c>
      <c r="B6" s="138" t="s">
        <v>37</v>
      </c>
      <c r="C6" s="138" t="s">
        <v>38</v>
      </c>
      <c r="D6" s="138" t="s">
        <v>39</v>
      </c>
      <c r="E6" s="139" t="s">
        <v>40</v>
      </c>
      <c r="F6" s="138" t="s">
        <v>41</v>
      </c>
      <c r="G6" s="139" t="s">
        <v>42</v>
      </c>
      <c r="H6" s="138" t="s">
        <v>43</v>
      </c>
      <c r="I6" s="138" t="s">
        <v>44</v>
      </c>
      <c r="J6" s="138" t="s">
        <v>45</v>
      </c>
      <c r="K6" s="138" t="s">
        <v>46</v>
      </c>
    </row>
    <row r="7" spans="1:11" x14ac:dyDescent="0.3">
      <c r="A7" s="151">
        <v>1</v>
      </c>
      <c r="B7" s="425" t="s">
        <v>698</v>
      </c>
      <c r="C7" s="425"/>
      <c r="D7" s="425"/>
      <c r="E7" s="425"/>
      <c r="F7" s="425"/>
      <c r="G7" s="425"/>
      <c r="H7" s="425"/>
      <c r="I7" s="425"/>
      <c r="J7" s="425"/>
      <c r="K7" s="425"/>
    </row>
    <row r="8" spans="1:11" x14ac:dyDescent="0.3">
      <c r="A8" s="151">
        <v>2</v>
      </c>
      <c r="B8" s="84" t="s">
        <v>699</v>
      </c>
      <c r="C8" s="125" t="s">
        <v>454</v>
      </c>
      <c r="D8" s="272" t="s">
        <v>702</v>
      </c>
      <c r="E8" s="272">
        <v>1676</v>
      </c>
      <c r="F8" s="64">
        <v>0.47</v>
      </c>
      <c r="G8" s="75">
        <f>E8*F8</f>
        <v>787.71999999999991</v>
      </c>
      <c r="H8" s="265"/>
      <c r="I8" s="75"/>
      <c r="J8" s="75"/>
      <c r="K8" s="271"/>
    </row>
    <row r="9" spans="1:11" x14ac:dyDescent="0.3">
      <c r="A9" s="151">
        <v>3</v>
      </c>
      <c r="B9" s="84"/>
      <c r="C9" s="125" t="s">
        <v>455</v>
      </c>
      <c r="D9" s="64" t="s">
        <v>701</v>
      </c>
      <c r="E9" s="125">
        <v>20</v>
      </c>
      <c r="F9" s="426" t="s">
        <v>472</v>
      </c>
      <c r="G9" s="426"/>
      <c r="H9" s="426"/>
      <c r="I9" s="426"/>
      <c r="J9" s="426"/>
      <c r="K9" s="126"/>
    </row>
    <row r="10" spans="1:11" x14ac:dyDescent="0.3">
      <c r="A10" s="151">
        <v>4</v>
      </c>
      <c r="B10" s="84" t="s">
        <v>132</v>
      </c>
      <c r="C10" s="125"/>
      <c r="D10" s="64"/>
      <c r="E10" s="267">
        <f>SUM(E8:E9)</f>
        <v>1696</v>
      </c>
      <c r="F10" s="64"/>
      <c r="G10" s="268">
        <f>G8</f>
        <v>787.71999999999991</v>
      </c>
      <c r="H10" s="268"/>
      <c r="I10" s="268"/>
      <c r="J10" s="268"/>
      <c r="K10" s="266"/>
    </row>
    <row r="12" spans="1:11" x14ac:dyDescent="0.3">
      <c r="A12" s="127" t="s">
        <v>114</v>
      </c>
      <c r="B12" s="33"/>
    </row>
    <row r="13" spans="1:11" x14ac:dyDescent="0.3">
      <c r="A13" s="31">
        <v>1</v>
      </c>
      <c r="B13" s="383" t="s">
        <v>700</v>
      </c>
      <c r="C13" s="383"/>
      <c r="D13" s="383"/>
      <c r="E13" s="383"/>
      <c r="F13" s="383"/>
      <c r="G13" s="383"/>
      <c r="H13" s="383"/>
      <c r="I13" s="383"/>
    </row>
    <row r="14" spans="1:11" ht="15" customHeight="1" x14ac:dyDescent="0.3"/>
    <row r="17" ht="15" customHeight="1" x14ac:dyDescent="0.3"/>
  </sheetData>
  <mergeCells count="17">
    <mergeCell ref="A1:K1"/>
    <mergeCell ref="J3:J5"/>
    <mergeCell ref="K3:K5"/>
    <mergeCell ref="A3:A5"/>
    <mergeCell ref="B4:B5"/>
    <mergeCell ref="F4:F5"/>
    <mergeCell ref="G4:G5"/>
    <mergeCell ref="H4:H5"/>
    <mergeCell ref="I4:I5"/>
    <mergeCell ref="C3:C5"/>
    <mergeCell ref="D3:D5"/>
    <mergeCell ref="E3:E5"/>
    <mergeCell ref="F3:G3"/>
    <mergeCell ref="H3:I3"/>
    <mergeCell ref="B7:K7"/>
    <mergeCell ref="F9:J9"/>
    <mergeCell ref="B13:I13"/>
  </mergeCells>
  <phoneticPr fontId="23" type="noConversion"/>
  <pageMargins left="0.98425196850393704" right="0.70866141732283472" top="0.98425196850393704" bottom="0.74803149606299213" header="0.31496062992125984" footer="0.31496062992125984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57ADF-247E-4F67-BA36-EBDAEF81A83E}">
  <dimension ref="A1:AA30"/>
  <sheetViews>
    <sheetView zoomScaleNormal="100" zoomScalePageLayoutView="70" workbookViewId="0">
      <selection activeCell="Q18" sqref="Q18"/>
    </sheetView>
  </sheetViews>
  <sheetFormatPr defaultRowHeight="14.4" x14ac:dyDescent="0.3"/>
  <cols>
    <col min="1" max="1" width="4.5546875" customWidth="1"/>
    <col min="2" max="2" width="7.5546875" customWidth="1"/>
    <col min="4" max="4" width="7.5546875" customWidth="1"/>
    <col min="5" max="5" width="8.33203125" customWidth="1"/>
    <col min="6" max="6" width="10.109375" customWidth="1"/>
    <col min="7" max="7" width="10.33203125" customWidth="1"/>
    <col min="8" max="8" width="7.5546875" customWidth="1"/>
    <col min="9" max="9" width="6.44140625" customWidth="1"/>
    <col min="10" max="10" width="7.5546875" customWidth="1"/>
    <col min="11" max="11" width="6.44140625" customWidth="1"/>
    <col min="12" max="12" width="8.109375" customWidth="1"/>
    <col min="13" max="13" width="8.44140625" customWidth="1"/>
    <col min="14" max="14" width="8" customWidth="1"/>
    <col min="15" max="15" width="7.6640625" customWidth="1"/>
    <col min="16" max="16" width="8" customWidth="1"/>
    <col min="17" max="17" width="8.44140625" customWidth="1"/>
  </cols>
  <sheetData>
    <row r="1" spans="1:27" ht="15.6" x14ac:dyDescent="0.3">
      <c r="A1" s="29" t="s">
        <v>720</v>
      </c>
    </row>
    <row r="2" spans="1:27" ht="15.6" x14ac:dyDescent="0.3">
      <c r="A2" s="29"/>
    </row>
    <row r="3" spans="1:27" ht="39" customHeight="1" x14ac:dyDescent="0.3">
      <c r="A3" s="355" t="s">
        <v>134</v>
      </c>
      <c r="B3" s="355" t="s">
        <v>362</v>
      </c>
      <c r="C3" s="355"/>
      <c r="D3" s="395" t="s">
        <v>318</v>
      </c>
      <c r="E3" s="395" t="s">
        <v>319</v>
      </c>
      <c r="F3" s="353" t="s">
        <v>492</v>
      </c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5" t="s">
        <v>140</v>
      </c>
      <c r="U3" s="355"/>
      <c r="V3" s="355"/>
      <c r="W3" s="355"/>
      <c r="X3" s="355" t="s">
        <v>141</v>
      </c>
      <c r="Y3" s="355"/>
      <c r="Z3" s="395" t="s">
        <v>353</v>
      </c>
      <c r="AA3" s="315" t="s">
        <v>98</v>
      </c>
    </row>
    <row r="4" spans="1:27" ht="15" customHeight="1" x14ac:dyDescent="0.3">
      <c r="A4" s="355"/>
      <c r="B4" s="355"/>
      <c r="C4" s="355"/>
      <c r="D4" s="395"/>
      <c r="E4" s="395"/>
      <c r="F4" s="395" t="s">
        <v>320</v>
      </c>
      <c r="G4" s="395" t="s">
        <v>321</v>
      </c>
      <c r="H4" s="353" t="s">
        <v>322</v>
      </c>
      <c r="I4" s="353"/>
      <c r="J4" s="353"/>
      <c r="K4" s="353"/>
      <c r="L4" s="395" t="s">
        <v>149</v>
      </c>
      <c r="M4" s="395" t="s">
        <v>323</v>
      </c>
      <c r="N4" s="395" t="s">
        <v>324</v>
      </c>
      <c r="O4" s="395" t="s">
        <v>325</v>
      </c>
      <c r="P4" s="395" t="s">
        <v>326</v>
      </c>
      <c r="Q4" s="395" t="s">
        <v>327</v>
      </c>
      <c r="R4" s="395" t="s">
        <v>354</v>
      </c>
      <c r="S4" s="137"/>
      <c r="T4" s="355" t="s">
        <v>355</v>
      </c>
      <c r="U4" s="355"/>
      <c r="V4" s="355" t="s">
        <v>156</v>
      </c>
      <c r="W4" s="355"/>
      <c r="X4" s="355" t="s">
        <v>157</v>
      </c>
      <c r="Y4" s="355" t="s">
        <v>356</v>
      </c>
      <c r="Z4" s="395"/>
      <c r="AA4" s="315"/>
    </row>
    <row r="5" spans="1:27" x14ac:dyDescent="0.3">
      <c r="A5" s="355"/>
      <c r="B5" s="355"/>
      <c r="C5" s="355"/>
      <c r="D5" s="395"/>
      <c r="E5" s="395"/>
      <c r="F5" s="395"/>
      <c r="G5" s="395"/>
      <c r="H5" s="353" t="s">
        <v>328</v>
      </c>
      <c r="I5" s="353"/>
      <c r="J5" s="353" t="s">
        <v>329</v>
      </c>
      <c r="K5" s="353"/>
      <c r="L5" s="395"/>
      <c r="M5" s="395"/>
      <c r="N5" s="395"/>
      <c r="O5" s="395"/>
      <c r="P5" s="395"/>
      <c r="Q5" s="395"/>
      <c r="R5" s="395"/>
      <c r="S5" s="137"/>
      <c r="T5" s="355"/>
      <c r="U5" s="355"/>
      <c r="V5" s="355"/>
      <c r="W5" s="355"/>
      <c r="X5" s="355"/>
      <c r="Y5" s="355"/>
      <c r="Z5" s="395"/>
      <c r="AA5" s="315"/>
    </row>
    <row r="6" spans="1:27" ht="45.75" customHeight="1" x14ac:dyDescent="0.3">
      <c r="A6" s="355"/>
      <c r="B6" s="315" t="s">
        <v>330</v>
      </c>
      <c r="C6" s="315" t="s">
        <v>331</v>
      </c>
      <c r="D6" s="395"/>
      <c r="E6" s="395"/>
      <c r="F6" s="395"/>
      <c r="G6" s="395"/>
      <c r="H6" s="137" t="s">
        <v>332</v>
      </c>
      <c r="I6" s="137" t="s">
        <v>333</v>
      </c>
      <c r="J6" s="137" t="s">
        <v>332</v>
      </c>
      <c r="K6" s="137" t="s">
        <v>333</v>
      </c>
      <c r="L6" s="395"/>
      <c r="M6" s="395"/>
      <c r="N6" s="395"/>
      <c r="O6" s="395"/>
      <c r="P6" s="395"/>
      <c r="Q6" s="395"/>
      <c r="R6" s="395"/>
      <c r="S6" s="137" t="s">
        <v>357</v>
      </c>
      <c r="T6" s="110" t="s">
        <v>358</v>
      </c>
      <c r="U6" s="110" t="s">
        <v>359</v>
      </c>
      <c r="V6" s="110" t="s">
        <v>360</v>
      </c>
      <c r="W6" s="110" t="s">
        <v>361</v>
      </c>
      <c r="X6" s="355"/>
      <c r="Y6" s="355"/>
      <c r="Z6" s="395"/>
      <c r="AA6" s="315"/>
    </row>
    <row r="7" spans="1:27" ht="15.6" x14ac:dyDescent="0.3">
      <c r="A7" s="355"/>
      <c r="B7" s="315"/>
      <c r="C7" s="315"/>
      <c r="D7" s="137" t="s">
        <v>263</v>
      </c>
      <c r="E7" s="137" t="s">
        <v>263</v>
      </c>
      <c r="F7" s="137" t="s">
        <v>263</v>
      </c>
      <c r="G7" s="137" t="s">
        <v>64</v>
      </c>
      <c r="H7" s="137" t="s">
        <v>64</v>
      </c>
      <c r="I7" s="137" t="s">
        <v>64</v>
      </c>
      <c r="J7" s="137" t="s">
        <v>64</v>
      </c>
      <c r="K7" s="137" t="s">
        <v>64</v>
      </c>
      <c r="L7" s="395"/>
      <c r="M7" s="137" t="s">
        <v>64</v>
      </c>
      <c r="N7" s="137" t="s">
        <v>334</v>
      </c>
      <c r="O7" s="137" t="s">
        <v>334</v>
      </c>
      <c r="P7" s="137" t="s">
        <v>334</v>
      </c>
      <c r="Q7" s="137" t="s">
        <v>334</v>
      </c>
      <c r="R7" s="137" t="s">
        <v>64</v>
      </c>
      <c r="S7" s="137" t="s">
        <v>20</v>
      </c>
      <c r="T7" s="110" t="s">
        <v>16</v>
      </c>
      <c r="U7" s="110" t="s">
        <v>16</v>
      </c>
      <c r="V7" s="110" t="s">
        <v>16</v>
      </c>
      <c r="W7" s="110" t="s">
        <v>16</v>
      </c>
      <c r="X7" s="110" t="s">
        <v>16</v>
      </c>
      <c r="Y7" s="110" t="s">
        <v>16</v>
      </c>
      <c r="Z7" s="395"/>
      <c r="AA7" s="315"/>
    </row>
    <row r="8" spans="1:27" x14ac:dyDescent="0.3">
      <c r="A8" s="119" t="s">
        <v>36</v>
      </c>
      <c r="B8" s="119" t="s">
        <v>37</v>
      </c>
      <c r="C8" s="106" t="s">
        <v>38</v>
      </c>
      <c r="D8" s="106" t="s">
        <v>39</v>
      </c>
      <c r="E8" s="106" t="s">
        <v>40</v>
      </c>
      <c r="F8" s="106" t="s">
        <v>41</v>
      </c>
      <c r="G8" s="106" t="s">
        <v>42</v>
      </c>
      <c r="H8" s="106" t="s">
        <v>43</v>
      </c>
      <c r="I8" s="106" t="s">
        <v>44</v>
      </c>
      <c r="J8" s="106" t="s">
        <v>45</v>
      </c>
      <c r="K8" s="106" t="s">
        <v>46</v>
      </c>
      <c r="L8" s="106" t="s">
        <v>47</v>
      </c>
      <c r="M8" s="106" t="s">
        <v>48</v>
      </c>
      <c r="N8" s="106" t="s">
        <v>49</v>
      </c>
      <c r="O8" s="106" t="s">
        <v>50</v>
      </c>
      <c r="P8" s="106" t="s">
        <v>51</v>
      </c>
      <c r="Q8" s="106" t="s">
        <v>169</v>
      </c>
      <c r="R8" s="106" t="s">
        <v>170</v>
      </c>
      <c r="S8" s="106" t="s">
        <v>171</v>
      </c>
      <c r="T8" s="106" t="s">
        <v>172</v>
      </c>
      <c r="U8" s="106" t="s">
        <v>173</v>
      </c>
      <c r="V8" s="106" t="s">
        <v>174</v>
      </c>
      <c r="W8" s="106" t="s">
        <v>175</v>
      </c>
      <c r="X8" s="119" t="s">
        <v>176</v>
      </c>
      <c r="Y8" s="119" t="s">
        <v>177</v>
      </c>
      <c r="Z8" s="119" t="s">
        <v>178</v>
      </c>
      <c r="AA8" s="119" t="s">
        <v>179</v>
      </c>
    </row>
    <row r="9" spans="1:27" x14ac:dyDescent="0.3">
      <c r="A9" s="131">
        <v>1</v>
      </c>
      <c r="B9" s="283" t="s">
        <v>124</v>
      </c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5"/>
    </row>
    <row r="10" spans="1:27" ht="39.6" x14ac:dyDescent="0.3">
      <c r="A10" s="131">
        <v>2</v>
      </c>
      <c r="B10" s="131" t="s">
        <v>463</v>
      </c>
      <c r="C10" s="132" t="s">
        <v>695</v>
      </c>
      <c r="D10" s="135"/>
      <c r="E10" s="135"/>
      <c r="F10" s="135"/>
      <c r="G10" s="135" t="s">
        <v>483</v>
      </c>
      <c r="H10" s="131">
        <v>8</v>
      </c>
      <c r="I10" s="131">
        <v>2</v>
      </c>
      <c r="J10" s="131">
        <v>14</v>
      </c>
      <c r="K10" s="131">
        <v>8</v>
      </c>
      <c r="L10" s="131" t="s">
        <v>464</v>
      </c>
      <c r="M10" s="141"/>
      <c r="N10" s="131">
        <v>13</v>
      </c>
      <c r="O10" s="131">
        <v>25</v>
      </c>
      <c r="P10" s="131">
        <v>55</v>
      </c>
      <c r="Q10" s="136">
        <f t="shared" ref="Q10" si="0">(O10+P10)*0.6</f>
        <v>48</v>
      </c>
      <c r="R10" s="131" t="s">
        <v>486</v>
      </c>
      <c r="S10" s="131"/>
      <c r="T10" s="131"/>
      <c r="U10" s="131"/>
      <c r="V10" s="131">
        <v>0.02</v>
      </c>
      <c r="W10" s="131">
        <v>0.02</v>
      </c>
      <c r="X10" s="131">
        <v>0.01</v>
      </c>
      <c r="Y10" s="131"/>
      <c r="Z10" s="142" t="s">
        <v>484</v>
      </c>
      <c r="AA10" s="140"/>
    </row>
    <row r="11" spans="1:27" ht="39.6" x14ac:dyDescent="0.3">
      <c r="A11" s="131">
        <v>3</v>
      </c>
      <c r="B11" s="131" t="s">
        <v>465</v>
      </c>
      <c r="C11" s="132" t="s">
        <v>696</v>
      </c>
      <c r="D11" s="135"/>
      <c r="E11" s="135"/>
      <c r="F11" s="135"/>
      <c r="G11" s="135" t="s">
        <v>483</v>
      </c>
      <c r="H11" s="131">
        <v>8</v>
      </c>
      <c r="I11" s="131">
        <v>2</v>
      </c>
      <c r="J11" s="131">
        <v>14</v>
      </c>
      <c r="K11" s="131">
        <v>8</v>
      </c>
      <c r="L11" s="131" t="s">
        <v>464</v>
      </c>
      <c r="M11" s="141"/>
      <c r="N11" s="131">
        <v>13</v>
      </c>
      <c r="O11" s="131">
        <v>25</v>
      </c>
      <c r="P11" s="131">
        <v>55</v>
      </c>
      <c r="Q11" s="136">
        <f t="shared" ref="Q11" si="1">(O11+P11)*0.6</f>
        <v>48</v>
      </c>
      <c r="R11" s="131" t="s">
        <v>486</v>
      </c>
      <c r="S11" s="131"/>
      <c r="T11" s="131"/>
      <c r="U11" s="131"/>
      <c r="V11" s="131">
        <v>0.02</v>
      </c>
      <c r="W11" s="131">
        <v>0.02</v>
      </c>
      <c r="X11" s="131">
        <v>0.01</v>
      </c>
      <c r="Y11" s="131"/>
      <c r="Z11" s="142" t="s">
        <v>484</v>
      </c>
      <c r="AA11" s="140"/>
    </row>
    <row r="12" spans="1:27" x14ac:dyDescent="0.3">
      <c r="A12" s="131">
        <v>9</v>
      </c>
      <c r="B12" s="429" t="s">
        <v>1</v>
      </c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207">
        <f>SUM(N10:N11)</f>
        <v>26</v>
      </c>
      <c r="O12" s="120">
        <f>SUM(O10:O11)</f>
        <v>50</v>
      </c>
      <c r="P12" s="120">
        <f>SUM(P10:P11)</f>
        <v>110</v>
      </c>
      <c r="Q12" s="120">
        <f>SUM(Q10:Q11)</f>
        <v>96</v>
      </c>
      <c r="R12" s="120"/>
      <c r="S12" s="120"/>
      <c r="T12" s="130"/>
      <c r="U12" s="130"/>
      <c r="V12" s="120">
        <f>SUM(V10:V11)</f>
        <v>0.04</v>
      </c>
      <c r="W12" s="120">
        <f>SUM(W10:W11)</f>
        <v>0.04</v>
      </c>
      <c r="X12" s="130">
        <f>SUM(X10:X11)</f>
        <v>0.02</v>
      </c>
      <c r="Y12" s="120"/>
      <c r="Z12" s="120"/>
      <c r="AA12" s="120"/>
    </row>
    <row r="13" spans="1:27" x14ac:dyDescent="0.3">
      <c r="A13" s="3" t="s">
        <v>114</v>
      </c>
      <c r="B13" s="33"/>
      <c r="C13" s="33"/>
      <c r="D13" s="33"/>
      <c r="E13" s="33"/>
      <c r="F13" s="33"/>
      <c r="G13" s="33"/>
      <c r="H13" s="34"/>
      <c r="I13" s="34"/>
      <c r="J13" s="34"/>
      <c r="K13" s="8"/>
      <c r="L13" s="8"/>
      <c r="M13" s="8"/>
      <c r="N13" s="8"/>
      <c r="O13" s="8"/>
      <c r="P13" s="8"/>
      <c r="Q13" s="8"/>
      <c r="R13" s="25"/>
    </row>
    <row r="14" spans="1:27" x14ac:dyDescent="0.3">
      <c r="A14" s="31">
        <v>1</v>
      </c>
      <c r="B14" s="428" t="s">
        <v>337</v>
      </c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8"/>
      <c r="R14" s="25"/>
    </row>
    <row r="15" spans="1:27" x14ac:dyDescent="0.3">
      <c r="A15" s="31">
        <v>2</v>
      </c>
      <c r="B15" s="428" t="s">
        <v>466</v>
      </c>
      <c r="C15" s="428"/>
      <c r="D15" s="428"/>
      <c r="E15" s="428"/>
      <c r="F15" s="428"/>
      <c r="G15" s="428"/>
      <c r="H15" s="428"/>
      <c r="I15" s="428"/>
      <c r="J15" s="20"/>
      <c r="K15" s="8"/>
      <c r="L15" s="8"/>
      <c r="M15" s="8"/>
      <c r="N15" s="24"/>
      <c r="O15" s="8"/>
      <c r="P15" s="8"/>
      <c r="Q15" s="8"/>
      <c r="R15" s="25"/>
    </row>
    <row r="16" spans="1:27" x14ac:dyDescent="0.3">
      <c r="A16" s="276">
        <v>3</v>
      </c>
      <c r="B16" s="428" t="s">
        <v>485</v>
      </c>
      <c r="C16" s="428"/>
      <c r="D16" s="428"/>
      <c r="E16" s="428"/>
      <c r="F16" s="428"/>
      <c r="G16" s="428"/>
      <c r="H16" s="428"/>
      <c r="I16" s="428"/>
      <c r="J16" s="8"/>
      <c r="K16" s="8"/>
      <c r="L16" s="8"/>
      <c r="M16" s="8"/>
      <c r="N16" s="8"/>
      <c r="O16" s="8"/>
      <c r="P16" s="8"/>
      <c r="Q16" s="8"/>
      <c r="R16" s="25"/>
    </row>
    <row r="17" spans="1:18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25"/>
    </row>
    <row r="18" spans="1:18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25"/>
    </row>
    <row r="19" spans="1:18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25"/>
    </row>
    <row r="20" spans="1:18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M20" s="8"/>
      <c r="N20" s="8"/>
      <c r="O20" s="8"/>
      <c r="P20" s="8"/>
      <c r="Q20" s="8"/>
      <c r="R20" s="25"/>
    </row>
    <row r="21" spans="1:18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25"/>
    </row>
    <row r="22" spans="1:18" ht="15" customHeight="1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25"/>
    </row>
    <row r="23" spans="1:18" ht="15" customHeigh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25"/>
    </row>
    <row r="24" spans="1:18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5"/>
    </row>
    <row r="25" spans="1:18" ht="30" customHeight="1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25"/>
    </row>
    <row r="26" spans="1:18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25"/>
    </row>
    <row r="27" spans="1:18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25"/>
    </row>
    <row r="28" spans="1:18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5"/>
    </row>
    <row r="29" spans="1:18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25"/>
    </row>
    <row r="30" spans="1:18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</sheetData>
  <mergeCells count="31">
    <mergeCell ref="Z3:Z7"/>
    <mergeCell ref="AA3:AA7"/>
    <mergeCell ref="R4:R6"/>
    <mergeCell ref="T4:U5"/>
    <mergeCell ref="V4:W5"/>
    <mergeCell ref="X4:X6"/>
    <mergeCell ref="Y4:Y6"/>
    <mergeCell ref="X3:Y3"/>
    <mergeCell ref="B14:P14"/>
    <mergeCell ref="B15:I15"/>
    <mergeCell ref="B16:I16"/>
    <mergeCell ref="T3:W3"/>
    <mergeCell ref="H4:K4"/>
    <mergeCell ref="H5:I5"/>
    <mergeCell ref="J5:K5"/>
    <mergeCell ref="B12:M12"/>
    <mergeCell ref="A3:A7"/>
    <mergeCell ref="B6:B7"/>
    <mergeCell ref="C6:C7"/>
    <mergeCell ref="F4:F6"/>
    <mergeCell ref="G4:G6"/>
    <mergeCell ref="F3:S3"/>
    <mergeCell ref="N4:N6"/>
    <mergeCell ref="O4:O6"/>
    <mergeCell ref="Q4:Q6"/>
    <mergeCell ref="P4:P6"/>
    <mergeCell ref="L4:L7"/>
    <mergeCell ref="B3:C5"/>
    <mergeCell ref="D3:D6"/>
    <mergeCell ref="E3:E6"/>
    <mergeCell ref="M4:M6"/>
  </mergeCells>
  <phoneticPr fontId="23" type="noConversion"/>
  <pageMargins left="0.98425196850393704" right="0.39370078740157483" top="0.74803149606299213" bottom="0.74803149606299213" header="0.31496062992125984" footer="0.31496062992125984"/>
  <pageSetup paperSize="8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E3176-3B25-4244-A21A-F28F49F066B9}">
  <dimension ref="A1:Y78"/>
  <sheetViews>
    <sheetView zoomScaleNormal="100" workbookViewId="0">
      <selection activeCell="I1" sqref="I1"/>
    </sheetView>
  </sheetViews>
  <sheetFormatPr defaultColWidth="9.109375" defaultRowHeight="13.2" x14ac:dyDescent="0.3"/>
  <cols>
    <col min="1" max="1" width="4.5546875" style="101" customWidth="1"/>
    <col min="2" max="5" width="9.109375" style="102"/>
    <col min="6" max="6" width="19.33203125" style="102" customWidth="1"/>
    <col min="7" max="7" width="9.44140625" style="101" customWidth="1"/>
    <col min="8" max="15" width="9.109375" style="101" customWidth="1"/>
    <col min="16" max="16" width="8" style="101" customWidth="1"/>
    <col min="17" max="17" width="10.33203125" style="101" customWidth="1"/>
    <col min="18" max="18" width="10.109375" style="101" customWidth="1"/>
    <col min="19" max="19" width="9.5546875" style="101" customWidth="1"/>
    <col min="20" max="20" width="9" style="101" customWidth="1"/>
    <col min="21" max="21" width="9.109375" style="102" customWidth="1"/>
    <col min="22" max="22" width="9" style="102" customWidth="1"/>
    <col min="23" max="23" width="8.6640625" style="101" customWidth="1"/>
    <col min="24" max="24" width="9.109375" style="101" customWidth="1"/>
    <col min="25" max="25" width="10.33203125" style="101" customWidth="1"/>
    <col min="26" max="16384" width="9.109375" style="101"/>
  </cols>
  <sheetData>
    <row r="1" spans="1:25" ht="15.6" x14ac:dyDescent="0.3">
      <c r="A1" s="92" t="s">
        <v>757</v>
      </c>
    </row>
    <row r="3" spans="1:25" x14ac:dyDescent="0.3">
      <c r="A3" s="355" t="str">
        <f>'Tab 2a'!A3</f>
        <v>Jrk nr</v>
      </c>
      <c r="B3" s="315" t="str">
        <f>'Tab 2a'!B3</f>
        <v>Ehitustöö kirjeldus</v>
      </c>
      <c r="C3" s="315"/>
      <c r="D3" s="315"/>
      <c r="E3" s="315"/>
      <c r="F3" s="315"/>
      <c r="G3" s="355" t="str">
        <f>'Tab 2a'!G3</f>
        <v>Mõõtühik</v>
      </c>
      <c r="H3" s="315" t="str">
        <f>'Tab 2a'!H3</f>
        <v>Maht</v>
      </c>
      <c r="I3" s="315"/>
      <c r="J3" s="315"/>
      <c r="K3" s="315"/>
      <c r="L3" s="315"/>
      <c r="M3" s="315"/>
      <c r="N3" s="315"/>
      <c r="O3" s="353" t="str">
        <f>'Tab 2a'!M3</f>
        <v>Kokku</v>
      </c>
      <c r="P3" s="433" t="s">
        <v>396</v>
      </c>
      <c r="Q3" s="434" t="s">
        <v>397</v>
      </c>
      <c r="R3" s="435" t="s">
        <v>398</v>
      </c>
      <c r="S3" s="435"/>
      <c r="T3" s="435"/>
      <c r="U3" s="435"/>
      <c r="V3" s="435"/>
      <c r="W3" s="435"/>
      <c r="X3" s="435"/>
      <c r="Y3" s="435"/>
    </row>
    <row r="4" spans="1:25" x14ac:dyDescent="0.3">
      <c r="A4" s="355"/>
      <c r="B4" s="315"/>
      <c r="C4" s="315"/>
      <c r="D4" s="315"/>
      <c r="E4" s="315"/>
      <c r="F4" s="315"/>
      <c r="G4" s="355"/>
      <c r="H4" s="315" t="str">
        <f>'Tab 2a'!H4</f>
        <v>sealhulgas</v>
      </c>
      <c r="I4" s="315"/>
      <c r="J4" s="315"/>
      <c r="K4" s="315"/>
      <c r="L4" s="315"/>
      <c r="M4" s="315"/>
      <c r="N4" s="315"/>
      <c r="O4" s="353"/>
      <c r="P4" s="433"/>
      <c r="Q4" s="434"/>
      <c r="R4" s="435" t="s">
        <v>34</v>
      </c>
      <c r="S4" s="435"/>
      <c r="T4" s="435"/>
      <c r="U4" s="435"/>
      <c r="V4" s="435"/>
      <c r="W4" s="435"/>
      <c r="X4" s="435"/>
      <c r="Y4" s="436" t="s">
        <v>241</v>
      </c>
    </row>
    <row r="5" spans="1:25" x14ac:dyDescent="0.3">
      <c r="A5" s="355"/>
      <c r="B5" s="315"/>
      <c r="C5" s="315"/>
      <c r="D5" s="315"/>
      <c r="E5" s="315"/>
      <c r="F5" s="315"/>
      <c r="G5" s="355"/>
      <c r="H5" s="110" t="str">
        <f>'Tab 2a'!H5</f>
        <v>EH1</v>
      </c>
      <c r="I5" s="110" t="str">
        <f>'Tab 2a'!I5</f>
        <v xml:space="preserve">EH 2      </v>
      </c>
      <c r="J5" s="110" t="str">
        <f>'Tab 2a'!J5</f>
        <v xml:space="preserve">EH 3 </v>
      </c>
      <c r="K5" s="81" t="str">
        <f>'Tab 2a'!K5</f>
        <v>EH 4</v>
      </c>
      <c r="L5" s="81" t="str">
        <f>'Tab 2a'!L5</f>
        <v>EH 5</v>
      </c>
      <c r="M5" s="81" t="e">
        <f>'Tab 2a'!#REF!</f>
        <v>#REF!</v>
      </c>
      <c r="N5" s="81" t="e">
        <f>'Tab 2a'!#REF!</f>
        <v>#REF!</v>
      </c>
      <c r="O5" s="353"/>
      <c r="P5" s="433"/>
      <c r="Q5" s="434"/>
      <c r="R5" s="173" t="s">
        <v>122</v>
      </c>
      <c r="S5" s="173" t="s">
        <v>123</v>
      </c>
      <c r="T5" s="168" t="s">
        <v>399</v>
      </c>
      <c r="U5" s="173" t="s">
        <v>125</v>
      </c>
      <c r="V5" s="173" t="s">
        <v>127</v>
      </c>
      <c r="W5" s="168" t="s">
        <v>128</v>
      </c>
      <c r="X5" s="168" t="s">
        <v>129</v>
      </c>
      <c r="Y5" s="436"/>
    </row>
    <row r="6" spans="1:25" x14ac:dyDescent="0.3">
      <c r="A6" s="119" t="str">
        <f>'Tab 2a'!A6</f>
        <v>A</v>
      </c>
      <c r="B6" s="357" t="str">
        <f>'Tab 2a'!B6</f>
        <v>B</v>
      </c>
      <c r="C6" s="357"/>
      <c r="D6" s="357"/>
      <c r="E6" s="357"/>
      <c r="F6" s="357"/>
      <c r="G6" s="106" t="str">
        <f>'Tab 2a'!G6</f>
        <v>C</v>
      </c>
      <c r="H6" s="119" t="str">
        <f>'Tab 2a'!H6</f>
        <v>D</v>
      </c>
      <c r="I6" s="119" t="str">
        <f>'Tab 2a'!I6</f>
        <v>E</v>
      </c>
      <c r="J6" s="119" t="str">
        <f>'Tab 2a'!J6</f>
        <v>F</v>
      </c>
      <c r="K6" s="119" t="str">
        <f>'Tab 2a'!K6</f>
        <v>G</v>
      </c>
      <c r="L6" s="119" t="str">
        <f>'Tab 2a'!L6</f>
        <v>H</v>
      </c>
      <c r="M6" s="119" t="e">
        <f>'Tab 2a'!#REF!</f>
        <v>#REF!</v>
      </c>
      <c r="N6" s="119" t="e">
        <f>'Tab 2a'!#REF!</f>
        <v>#REF!</v>
      </c>
      <c r="O6" s="119" t="s">
        <v>349</v>
      </c>
      <c r="P6" s="119" t="str">
        <f>'[1]Tab 2a'!P6</f>
        <v>L</v>
      </c>
      <c r="Q6" s="106" t="str">
        <f>'[1]Tab 2a'!Q6</f>
        <v>M</v>
      </c>
      <c r="R6" s="119" t="str">
        <f>'[1]Tab 2a'!R6</f>
        <v>N</v>
      </c>
      <c r="S6" s="119" t="str">
        <f>'[1]Tab 2a'!S6</f>
        <v>O</v>
      </c>
      <c r="T6" s="119" t="str">
        <f>'[1]Tab 2a'!T6</f>
        <v>P</v>
      </c>
      <c r="U6" s="174" t="s">
        <v>169</v>
      </c>
      <c r="V6" s="174" t="s">
        <v>170</v>
      </c>
      <c r="W6" s="157" t="s">
        <v>171</v>
      </c>
      <c r="X6" s="157" t="s">
        <v>178</v>
      </c>
      <c r="Y6" s="157" t="s">
        <v>172</v>
      </c>
    </row>
    <row r="7" spans="1:25" ht="12.75" customHeight="1" x14ac:dyDescent="0.3">
      <c r="A7" s="62">
        <v>1</v>
      </c>
      <c r="B7" s="443" t="str">
        <f>'Tab 2a'!B7</f>
        <v>I.Ettevalmistustööd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</row>
    <row r="8" spans="1:25" x14ac:dyDescent="0.3">
      <c r="A8" s="62">
        <v>2</v>
      </c>
      <c r="B8" s="352" t="str">
        <f>'Tab 2a'!B8</f>
        <v>Madala võsa raie (MV)</v>
      </c>
      <c r="C8" s="352"/>
      <c r="D8" s="352"/>
      <c r="E8" s="352"/>
      <c r="F8" s="352"/>
      <c r="G8" s="82" t="str">
        <f>'Tab 2a'!G8</f>
        <v>ha</v>
      </c>
      <c r="H8" s="104">
        <f>'Tab 2a'!H8</f>
        <v>2.65</v>
      </c>
      <c r="I8" s="104">
        <f>'Tab 2a'!I8</f>
        <v>0.97</v>
      </c>
      <c r="J8" s="104">
        <f>'Tab 2a'!J8</f>
        <v>0.44</v>
      </c>
      <c r="K8" s="104">
        <f>'Tab 2a'!K8</f>
        <v>2.0699999999999998</v>
      </c>
      <c r="L8" s="104">
        <f>'Tab 2a'!L8</f>
        <v>0.28999999999999998</v>
      </c>
      <c r="M8" s="104" t="e">
        <f>'Tab 2a'!#REF!</f>
        <v>#REF!</v>
      </c>
      <c r="N8" s="104" t="e">
        <f>'Tab 2a'!#REF!</f>
        <v>#REF!</v>
      </c>
      <c r="O8" s="152">
        <f>'Tab 2a'!M8</f>
        <v>6.4200000000000008</v>
      </c>
      <c r="P8" s="179">
        <v>343.59</v>
      </c>
      <c r="Q8" s="179" t="s">
        <v>400</v>
      </c>
      <c r="R8" s="182">
        <f>P8*H8</f>
        <v>910.51349999999991</v>
      </c>
      <c r="S8" s="182">
        <f>P8*I8</f>
        <v>333.28229999999996</v>
      </c>
      <c r="T8" s="182">
        <f>P8*J8</f>
        <v>151.17959999999999</v>
      </c>
      <c r="U8" s="193">
        <f>P8*K8</f>
        <v>711.23129999999992</v>
      </c>
      <c r="V8" s="193">
        <f>P8*L8</f>
        <v>99.64109999999998</v>
      </c>
      <c r="W8" s="182" t="e">
        <f>P8*M8</f>
        <v>#REF!</v>
      </c>
      <c r="X8" s="182" t="e">
        <f>P8*N8</f>
        <v>#REF!</v>
      </c>
      <c r="Y8" s="182" t="e">
        <f>SUM(R8:X8)</f>
        <v>#REF!</v>
      </c>
    </row>
    <row r="9" spans="1:25" x14ac:dyDescent="0.3">
      <c r="A9" s="62">
        <v>3</v>
      </c>
      <c r="B9" s="352" t="str">
        <f>'Tab 2a'!B9</f>
        <v>Madala võsa vedu 600 m  (MV)</v>
      </c>
      <c r="C9" s="352"/>
      <c r="D9" s="352"/>
      <c r="E9" s="352"/>
      <c r="F9" s="352"/>
      <c r="G9" s="82" t="str">
        <f>'Tab 2a'!G9</f>
        <v>ha</v>
      </c>
      <c r="H9" s="104">
        <f>'Tab 2a'!H9</f>
        <v>2.65</v>
      </c>
      <c r="I9" s="104">
        <f>'Tab 2a'!I9</f>
        <v>0.97</v>
      </c>
      <c r="J9" s="104">
        <f>'Tab 2a'!J9</f>
        <v>0.44</v>
      </c>
      <c r="K9" s="104">
        <f>'Tab 2a'!K9</f>
        <v>2.0699999999999998</v>
      </c>
      <c r="L9" s="104">
        <f>'Tab 2a'!L9</f>
        <v>0.28999999999999998</v>
      </c>
      <c r="M9" s="104" t="e">
        <f>'Tab 2a'!#REF!</f>
        <v>#REF!</v>
      </c>
      <c r="N9" s="104" t="e">
        <f>'Tab 2a'!#REF!</f>
        <v>#REF!</v>
      </c>
      <c r="O9" s="152">
        <f>'Tab 2a'!M9</f>
        <v>6.4200000000000008</v>
      </c>
      <c r="P9" s="179">
        <v>460.16</v>
      </c>
      <c r="Q9" s="179" t="s">
        <v>401</v>
      </c>
      <c r="R9" s="182">
        <f t="shared" ref="R9:R74" si="0">P9*H9</f>
        <v>1219.424</v>
      </c>
      <c r="S9" s="182">
        <f t="shared" ref="S9:S65" si="1">P9*I9</f>
        <v>446.35520000000002</v>
      </c>
      <c r="T9" s="182">
        <f t="shared" ref="T9:T65" si="2">P9*J9</f>
        <v>202.47040000000001</v>
      </c>
      <c r="U9" s="193">
        <f t="shared" ref="U9:U65" si="3">P9*K9</f>
        <v>952.53120000000001</v>
      </c>
      <c r="V9" s="193">
        <f t="shared" ref="V9:V31" si="4">P9*L9</f>
        <v>133.44640000000001</v>
      </c>
      <c r="W9" s="182" t="e">
        <f t="shared" ref="W9:W31" si="5">P9*M9</f>
        <v>#REF!</v>
      </c>
      <c r="X9" s="182" t="e">
        <f t="shared" ref="X9:X57" si="6">P9*N9</f>
        <v>#REF!</v>
      </c>
      <c r="Y9" s="182" t="e">
        <f t="shared" ref="Y9:Y65" si="7">SUM(R9:X9)</f>
        <v>#REF!</v>
      </c>
    </row>
    <row r="10" spans="1:25" x14ac:dyDescent="0.3">
      <c r="A10" s="62">
        <v>4</v>
      </c>
      <c r="B10" s="352" t="str">
        <f>'Tab 2a'!B10</f>
        <v>Kõrge võsa raie (KV)</v>
      </c>
      <c r="C10" s="352"/>
      <c r="D10" s="352"/>
      <c r="E10" s="352"/>
      <c r="F10" s="352"/>
      <c r="G10" s="82" t="str">
        <f>'Tab 2a'!G10</f>
        <v>ha</v>
      </c>
      <c r="H10" s="104">
        <f>'Tab 2a'!H10</f>
        <v>5.3</v>
      </c>
      <c r="I10" s="104">
        <f>'Tab 2a'!I10</f>
        <v>5.12</v>
      </c>
      <c r="J10" s="104">
        <f>'Tab 2a'!J10</f>
        <v>4.54</v>
      </c>
      <c r="K10" s="104">
        <f>'Tab 2a'!K10</f>
        <v>5.93</v>
      </c>
      <c r="L10" s="104">
        <f>'Tab 2a'!L10</f>
        <v>0.64</v>
      </c>
      <c r="M10" s="104" t="e">
        <f>'Tab 2a'!#REF!</f>
        <v>#REF!</v>
      </c>
      <c r="N10" s="104" t="e">
        <f>'Tab 2a'!#REF!</f>
        <v>#REF!</v>
      </c>
      <c r="O10" s="152">
        <f>'Tab 2a'!M10</f>
        <v>21.53</v>
      </c>
      <c r="P10" s="179">
        <v>429.49</v>
      </c>
      <c r="Q10" s="179" t="s">
        <v>402</v>
      </c>
      <c r="R10" s="182">
        <f t="shared" si="0"/>
        <v>2276.297</v>
      </c>
      <c r="S10" s="182">
        <f t="shared" si="1"/>
        <v>2198.9888000000001</v>
      </c>
      <c r="T10" s="182">
        <f t="shared" si="2"/>
        <v>1949.8846000000001</v>
      </c>
      <c r="U10" s="193">
        <f t="shared" si="3"/>
        <v>2546.8757000000001</v>
      </c>
      <c r="V10" s="193">
        <f t="shared" si="4"/>
        <v>274.87360000000001</v>
      </c>
      <c r="W10" s="182" t="e">
        <f t="shared" si="5"/>
        <v>#REF!</v>
      </c>
      <c r="X10" s="182" t="e">
        <f t="shared" si="6"/>
        <v>#REF!</v>
      </c>
      <c r="Y10" s="182" t="e">
        <f t="shared" si="7"/>
        <v>#REF!</v>
      </c>
    </row>
    <row r="11" spans="1:25" x14ac:dyDescent="0.3">
      <c r="A11" s="62">
        <v>5</v>
      </c>
      <c r="B11" s="352" t="str">
        <f>'Tab 2a'!B11</f>
        <v>Kõrge võsa vedu 600 m (KV)</v>
      </c>
      <c r="C11" s="352"/>
      <c r="D11" s="352"/>
      <c r="E11" s="352"/>
      <c r="F11" s="352"/>
      <c r="G11" s="82" t="str">
        <f>'Tab 2a'!G11</f>
        <v>ha</v>
      </c>
      <c r="H11" s="104">
        <f>'Tab 2a'!H11</f>
        <v>5.3</v>
      </c>
      <c r="I11" s="104">
        <f>'Tab 2a'!I11</f>
        <v>5.12</v>
      </c>
      <c r="J11" s="104">
        <f>'Tab 2a'!J11</f>
        <v>4.54</v>
      </c>
      <c r="K11" s="104">
        <f>'Tab 2a'!K11</f>
        <v>5.93</v>
      </c>
      <c r="L11" s="104">
        <f>'Tab 2a'!L11</f>
        <v>0.64</v>
      </c>
      <c r="M11" s="104" t="e">
        <f>'Tab 2a'!#REF!</f>
        <v>#REF!</v>
      </c>
      <c r="N11" s="104" t="e">
        <f>'Tab 2a'!#REF!</f>
        <v>#REF!</v>
      </c>
      <c r="O11" s="152">
        <f>'Tab 2a'!M11</f>
        <v>21.53</v>
      </c>
      <c r="P11" s="179">
        <v>460.16</v>
      </c>
      <c r="Q11" s="179" t="s">
        <v>401</v>
      </c>
      <c r="R11" s="182">
        <f t="shared" si="0"/>
        <v>2438.848</v>
      </c>
      <c r="S11" s="182">
        <f t="shared" si="1"/>
        <v>2356.0192000000002</v>
      </c>
      <c r="T11" s="182">
        <f t="shared" si="2"/>
        <v>2089.1264000000001</v>
      </c>
      <c r="U11" s="193">
        <f t="shared" si="3"/>
        <v>2728.7487999999998</v>
      </c>
      <c r="V11" s="193">
        <f t="shared" si="4"/>
        <v>294.50240000000002</v>
      </c>
      <c r="W11" s="182" t="e">
        <f t="shared" si="5"/>
        <v>#REF!</v>
      </c>
      <c r="X11" s="182" t="e">
        <f t="shared" si="6"/>
        <v>#REF!</v>
      </c>
      <c r="Y11" s="182" t="e">
        <f t="shared" si="7"/>
        <v>#REF!</v>
      </c>
    </row>
    <row r="12" spans="1:25" x14ac:dyDescent="0.3">
      <c r="A12" s="62">
        <v>6</v>
      </c>
      <c r="B12" s="352" t="str">
        <f>'Tab 2a'!B12</f>
        <v>Puittaimestiku raie, peenpuistu  (PP)</v>
      </c>
      <c r="C12" s="352"/>
      <c r="D12" s="352"/>
      <c r="E12" s="352"/>
      <c r="F12" s="352"/>
      <c r="G12" s="82" t="str">
        <f>'Tab 2a'!G12</f>
        <v>ha</v>
      </c>
      <c r="H12" s="104">
        <f>'Tab 2a'!H12</f>
        <v>3.76</v>
      </c>
      <c r="I12" s="104">
        <f>'Tab 2a'!I12</f>
        <v>4.74</v>
      </c>
      <c r="J12" s="104">
        <f>'Tab 2a'!J12</f>
        <v>7.23</v>
      </c>
      <c r="K12" s="104">
        <f>'Tab 2a'!K12</f>
        <v>6.95</v>
      </c>
      <c r="L12" s="104">
        <f>'Tab 2a'!L12</f>
        <v>0.62</v>
      </c>
      <c r="M12" s="104" t="e">
        <f>'Tab 2a'!#REF!</f>
        <v>#REF!</v>
      </c>
      <c r="N12" s="104" t="e">
        <f>'Tab 2a'!#REF!</f>
        <v>#REF!</v>
      </c>
      <c r="O12" s="152">
        <f>'Tab 2a'!M12</f>
        <v>23.3</v>
      </c>
      <c r="P12" s="181">
        <v>1008.4</v>
      </c>
      <c r="Q12" s="179" t="s">
        <v>403</v>
      </c>
      <c r="R12" s="182">
        <f t="shared" si="0"/>
        <v>3791.5839999999998</v>
      </c>
      <c r="S12" s="182">
        <f t="shared" si="1"/>
        <v>4779.8159999999998</v>
      </c>
      <c r="T12" s="182">
        <f>P12*J12</f>
        <v>7290.732</v>
      </c>
      <c r="U12" s="193">
        <f t="shared" si="3"/>
        <v>7008.38</v>
      </c>
      <c r="V12" s="193">
        <f t="shared" si="4"/>
        <v>625.20799999999997</v>
      </c>
      <c r="W12" s="182" t="e">
        <f t="shared" si="5"/>
        <v>#REF!</v>
      </c>
      <c r="X12" s="182" t="e">
        <f t="shared" si="6"/>
        <v>#REF!</v>
      </c>
      <c r="Y12" s="182" t="e">
        <f t="shared" si="7"/>
        <v>#REF!</v>
      </c>
    </row>
    <row r="13" spans="1:25" x14ac:dyDescent="0.3">
      <c r="A13" s="62">
        <v>7</v>
      </c>
      <c r="B13" s="352" t="str">
        <f>'Tab 2a'!B13</f>
        <v>Tüveste vedu 600 m, peenpuistu (PP)</v>
      </c>
      <c r="C13" s="352"/>
      <c r="D13" s="352"/>
      <c r="E13" s="352"/>
      <c r="F13" s="352"/>
      <c r="G13" s="82" t="str">
        <f>'Tab 2a'!G13</f>
        <v>ha</v>
      </c>
      <c r="H13" s="104">
        <f>'Tab 2a'!H13</f>
        <v>3.76</v>
      </c>
      <c r="I13" s="104">
        <f>'Tab 2a'!I13</f>
        <v>4.74</v>
      </c>
      <c r="J13" s="104">
        <f>'Tab 2a'!J13</f>
        <v>7.23</v>
      </c>
      <c r="K13" s="104">
        <f>'Tab 2a'!K13</f>
        <v>6.95</v>
      </c>
      <c r="L13" s="104">
        <f>'Tab 2a'!L13</f>
        <v>0.62</v>
      </c>
      <c r="M13" s="104" t="e">
        <f>'Tab 2a'!#REF!</f>
        <v>#REF!</v>
      </c>
      <c r="N13" s="104" t="e">
        <f>'Tab 2a'!#REF!</f>
        <v>#REF!</v>
      </c>
      <c r="O13" s="152">
        <f>'Tab 2a'!M13</f>
        <v>23.3</v>
      </c>
      <c r="P13" s="181">
        <v>1296.1199999999999</v>
      </c>
      <c r="Q13" s="179" t="s">
        <v>401</v>
      </c>
      <c r="R13" s="182">
        <f t="shared" si="0"/>
        <v>4873.4111999999996</v>
      </c>
      <c r="S13" s="182">
        <f t="shared" si="1"/>
        <v>6143.6088</v>
      </c>
      <c r="T13" s="182">
        <f t="shared" si="2"/>
        <v>9370.9475999999995</v>
      </c>
      <c r="U13" s="193">
        <f t="shared" si="3"/>
        <v>9008.0339999999997</v>
      </c>
      <c r="V13" s="193">
        <f t="shared" si="4"/>
        <v>803.59439999999995</v>
      </c>
      <c r="W13" s="182" t="e">
        <f t="shared" si="5"/>
        <v>#REF!</v>
      </c>
      <c r="X13" s="182" t="e">
        <f t="shared" si="6"/>
        <v>#REF!</v>
      </c>
      <c r="Y13" s="182" t="e">
        <f t="shared" si="7"/>
        <v>#REF!</v>
      </c>
    </row>
    <row r="14" spans="1:25" x14ac:dyDescent="0.3">
      <c r="A14" s="62">
        <v>8</v>
      </c>
      <c r="B14" s="352" t="str">
        <f>'Tab 2a'!B14</f>
        <v>Puittaimestiku raie, jämepuistu (JP)</v>
      </c>
      <c r="C14" s="352"/>
      <c r="D14" s="352"/>
      <c r="E14" s="352"/>
      <c r="F14" s="352"/>
      <c r="G14" s="82" t="str">
        <f>'Tab 2a'!G14</f>
        <v>ha</v>
      </c>
      <c r="H14" s="104">
        <f>'Tab 2a'!H14</f>
        <v>1.83</v>
      </c>
      <c r="I14" s="104">
        <f>'Tab 2a'!I14</f>
        <v>2.52</v>
      </c>
      <c r="J14" s="104">
        <f>'Tab 2a'!J14</f>
        <v>4.3</v>
      </c>
      <c r="K14" s="104">
        <f>'Tab 2a'!K14</f>
        <v>3.39</v>
      </c>
      <c r="L14" s="104">
        <f>'Tab 2a'!L14</f>
        <v>0.23</v>
      </c>
      <c r="M14" s="104" t="e">
        <f>'Tab 2a'!#REF!</f>
        <v>#REF!</v>
      </c>
      <c r="N14" s="104" t="e">
        <f>'Tab 2a'!#REF!</f>
        <v>#REF!</v>
      </c>
      <c r="O14" s="152">
        <f>'Tab 2a'!M14</f>
        <v>12.27</v>
      </c>
      <c r="P14" s="181">
        <v>2706.66</v>
      </c>
      <c r="Q14" s="179" t="s">
        <v>404</v>
      </c>
      <c r="R14" s="182">
        <f t="shared" si="0"/>
        <v>4953.1877999999997</v>
      </c>
      <c r="S14" s="182">
        <f t="shared" si="1"/>
        <v>6820.7831999999999</v>
      </c>
      <c r="T14" s="182">
        <f t="shared" si="2"/>
        <v>11638.637999999999</v>
      </c>
      <c r="U14" s="193">
        <f t="shared" si="3"/>
        <v>9175.5774000000001</v>
      </c>
      <c r="V14" s="193">
        <f t="shared" si="4"/>
        <v>622.53179999999998</v>
      </c>
      <c r="W14" s="182" t="e">
        <f t="shared" si="5"/>
        <v>#REF!</v>
      </c>
      <c r="X14" s="182" t="e">
        <f t="shared" si="6"/>
        <v>#REF!</v>
      </c>
      <c r="Y14" s="182" t="e">
        <f t="shared" si="7"/>
        <v>#REF!</v>
      </c>
    </row>
    <row r="15" spans="1:25" x14ac:dyDescent="0.3">
      <c r="A15" s="62">
        <v>9</v>
      </c>
      <c r="B15" s="352" t="str">
        <f>'Tab 2a'!B15</f>
        <v>Tüveste vedu, jämepuistu (JP)</v>
      </c>
      <c r="C15" s="352"/>
      <c r="D15" s="352"/>
      <c r="E15" s="352"/>
      <c r="F15" s="352"/>
      <c r="G15" s="82" t="str">
        <f>'Tab 2a'!G15</f>
        <v>ha</v>
      </c>
      <c r="H15" s="104">
        <f>'Tab 2a'!H15</f>
        <v>1.83</v>
      </c>
      <c r="I15" s="104">
        <f>'Tab 2a'!I15</f>
        <v>2.52</v>
      </c>
      <c r="J15" s="104">
        <f>'Tab 2a'!J15</f>
        <v>4.3</v>
      </c>
      <c r="K15" s="104">
        <f>'Tab 2a'!K15</f>
        <v>3.39</v>
      </c>
      <c r="L15" s="104">
        <f>'Tab 2a'!L15</f>
        <v>0.23</v>
      </c>
      <c r="M15" s="104" t="e">
        <f>'Tab 2a'!#REF!</f>
        <v>#REF!</v>
      </c>
      <c r="N15" s="104" t="e">
        <f>'Tab 2a'!#REF!</f>
        <v>#REF!</v>
      </c>
      <c r="O15" s="152">
        <f>'Tab 2a'!M15</f>
        <v>12.27</v>
      </c>
      <c r="P15" s="181">
        <v>3446.88</v>
      </c>
      <c r="Q15" s="179" t="s">
        <v>405</v>
      </c>
      <c r="R15" s="182">
        <f t="shared" si="0"/>
        <v>6307.7904000000008</v>
      </c>
      <c r="S15" s="182">
        <f t="shared" si="1"/>
        <v>8686.1376</v>
      </c>
      <c r="T15" s="182">
        <f t="shared" si="2"/>
        <v>14821.584000000001</v>
      </c>
      <c r="U15" s="193">
        <f t="shared" si="3"/>
        <v>11684.923200000001</v>
      </c>
      <c r="V15" s="193">
        <f t="shared" si="4"/>
        <v>792.78240000000005</v>
      </c>
      <c r="W15" s="182" t="e">
        <f t="shared" si="5"/>
        <v>#REF!</v>
      </c>
      <c r="X15" s="182" t="e">
        <f t="shared" si="6"/>
        <v>#REF!</v>
      </c>
      <c r="Y15" s="182" t="e">
        <f t="shared" si="7"/>
        <v>#REF!</v>
      </c>
    </row>
    <row r="16" spans="1:25" x14ac:dyDescent="0.3">
      <c r="A16" s="62">
        <v>10</v>
      </c>
      <c r="B16" s="352" t="str">
        <f>'Tab 2a'!B16</f>
        <v>Tee- ja kraavitrassi ning rajatiste alune kändude juurimine ekskavaatoriga</v>
      </c>
      <c r="C16" s="352"/>
      <c r="D16" s="352"/>
      <c r="E16" s="352"/>
      <c r="F16" s="352"/>
      <c r="G16" s="82" t="str">
        <f>'Tab 2a'!G16</f>
        <v>ha</v>
      </c>
      <c r="H16" s="104">
        <f>'Tab 2a'!H16</f>
        <v>13.54</v>
      </c>
      <c r="I16" s="104">
        <f>'Tab 2a'!I16</f>
        <v>13.35</v>
      </c>
      <c r="J16" s="104">
        <f>'Tab 2a'!J16</f>
        <v>16.45</v>
      </c>
      <c r="K16" s="104">
        <f>'Tab 2a'!K16</f>
        <v>18.34</v>
      </c>
      <c r="L16" s="104">
        <f>'Tab 2a'!L16</f>
        <v>1.78</v>
      </c>
      <c r="M16" s="104" t="e">
        <f>'Tab 2a'!#REF!</f>
        <v>#REF!</v>
      </c>
      <c r="N16" s="104" t="e">
        <f>'Tab 2a'!#REF!</f>
        <v>#REF!</v>
      </c>
      <c r="O16" s="152">
        <f>'Tab 2a'!M16</f>
        <v>63.460000000000008</v>
      </c>
      <c r="P16" s="181">
        <v>734.6</v>
      </c>
      <c r="Q16" s="179" t="s">
        <v>406</v>
      </c>
      <c r="R16" s="182">
        <f t="shared" si="0"/>
        <v>9946.4840000000004</v>
      </c>
      <c r="S16" s="182">
        <f t="shared" si="1"/>
        <v>9806.91</v>
      </c>
      <c r="T16" s="182">
        <f t="shared" si="2"/>
        <v>12084.17</v>
      </c>
      <c r="U16" s="193">
        <f t="shared" si="3"/>
        <v>13472.564</v>
      </c>
      <c r="V16" s="193">
        <f t="shared" si="4"/>
        <v>1307.588</v>
      </c>
      <c r="W16" s="182" t="e">
        <f t="shared" si="5"/>
        <v>#REF!</v>
      </c>
      <c r="X16" s="182" t="e">
        <f t="shared" si="6"/>
        <v>#REF!</v>
      </c>
      <c r="Y16" s="182" t="e">
        <f t="shared" si="7"/>
        <v>#REF!</v>
      </c>
    </row>
    <row r="17" spans="1:25" x14ac:dyDescent="0.3">
      <c r="A17" s="62">
        <v>11</v>
      </c>
      <c r="B17" s="352" t="e">
        <f>'Tab 2a'!#REF!</f>
        <v>#REF!</v>
      </c>
      <c r="C17" s="352"/>
      <c r="D17" s="352"/>
      <c r="E17" s="352"/>
      <c r="F17" s="352"/>
      <c r="G17" s="82" t="e">
        <f>'Tab 2a'!#REF!</f>
        <v>#REF!</v>
      </c>
      <c r="H17" s="104" t="e">
        <f>'Tab 2a'!#REF!</f>
        <v>#REF!</v>
      </c>
      <c r="I17" s="104" t="e">
        <f>'Tab 2a'!#REF!</f>
        <v>#REF!</v>
      </c>
      <c r="J17" s="104" t="e">
        <f>'Tab 2a'!#REF!</f>
        <v>#REF!</v>
      </c>
      <c r="K17" s="104" t="e">
        <f>'Tab 2a'!#REF!</f>
        <v>#REF!</v>
      </c>
      <c r="L17" s="104" t="e">
        <f>'Tab 2a'!#REF!</f>
        <v>#REF!</v>
      </c>
      <c r="M17" s="104" t="e">
        <f>'Tab 2a'!#REF!</f>
        <v>#REF!</v>
      </c>
      <c r="N17" s="104" t="e">
        <f>'Tab 2a'!#REF!</f>
        <v>#REF!</v>
      </c>
      <c r="O17" s="152" t="e">
        <f>'Tab 2a'!#REF!</f>
        <v>#REF!</v>
      </c>
      <c r="P17" s="182">
        <v>891.57</v>
      </c>
      <c r="Q17" s="178" t="s">
        <v>408</v>
      </c>
      <c r="R17" s="182" t="e">
        <f t="shared" si="0"/>
        <v>#REF!</v>
      </c>
      <c r="S17" s="182" t="e">
        <f t="shared" si="1"/>
        <v>#REF!</v>
      </c>
      <c r="T17" s="182" t="e">
        <f t="shared" si="2"/>
        <v>#REF!</v>
      </c>
      <c r="U17" s="193" t="e">
        <f t="shared" si="3"/>
        <v>#REF!</v>
      </c>
      <c r="V17" s="193" t="e">
        <f t="shared" si="4"/>
        <v>#REF!</v>
      </c>
      <c r="W17" s="182" t="e">
        <f t="shared" si="5"/>
        <v>#REF!</v>
      </c>
      <c r="X17" s="182" t="e">
        <f t="shared" si="6"/>
        <v>#REF!</v>
      </c>
      <c r="Y17" s="182" t="e">
        <f t="shared" si="7"/>
        <v>#REF!</v>
      </c>
    </row>
    <row r="18" spans="1:25" x14ac:dyDescent="0.3">
      <c r="A18" s="62">
        <v>12</v>
      </c>
      <c r="B18" s="356" t="str">
        <f>'Tab 2a'!B18</f>
        <v>Voolutakistuse likvideerimine käsitsi</v>
      </c>
      <c r="C18" s="356"/>
      <c r="D18" s="356"/>
      <c r="E18" s="356"/>
      <c r="F18" s="356"/>
      <c r="G18" s="82" t="str">
        <f>'Tab 2a'!G18</f>
        <v>m</v>
      </c>
      <c r="H18" s="82">
        <f>'Tab 2a'!H18</f>
        <v>0</v>
      </c>
      <c r="I18" s="82">
        <f>'Tab 2a'!I18</f>
        <v>0</v>
      </c>
      <c r="J18" s="82">
        <f>'Tab 2a'!J18</f>
        <v>1136</v>
      </c>
      <c r="K18" s="82">
        <f>'Tab 2a'!K18</f>
        <v>0</v>
      </c>
      <c r="L18" s="78">
        <f>'Tab 2a'!L18</f>
        <v>1242</v>
      </c>
      <c r="M18" s="82" t="e">
        <f>'Tab 2a'!#REF!</f>
        <v>#REF!</v>
      </c>
      <c r="N18" s="82" t="e">
        <f>'Tab 2a'!#REF!</f>
        <v>#REF!</v>
      </c>
      <c r="O18" s="153">
        <f>'Tab 2a'!M18</f>
        <v>2378</v>
      </c>
      <c r="P18" s="183">
        <v>0.12</v>
      </c>
      <c r="Q18" s="180" t="s">
        <v>407</v>
      </c>
      <c r="R18" s="182">
        <f t="shared" si="0"/>
        <v>0</v>
      </c>
      <c r="S18" s="182">
        <f t="shared" si="1"/>
        <v>0</v>
      </c>
      <c r="T18" s="182">
        <f t="shared" si="2"/>
        <v>136.32</v>
      </c>
      <c r="U18" s="193">
        <f t="shared" si="3"/>
        <v>0</v>
      </c>
      <c r="V18" s="193">
        <f t="shared" si="4"/>
        <v>149.04</v>
      </c>
      <c r="W18" s="182" t="e">
        <f t="shared" si="5"/>
        <v>#REF!</v>
      </c>
      <c r="X18" s="182" t="e">
        <f t="shared" si="6"/>
        <v>#REF!</v>
      </c>
      <c r="Y18" s="182" t="e">
        <f t="shared" si="7"/>
        <v>#REF!</v>
      </c>
    </row>
    <row r="19" spans="1:25" x14ac:dyDescent="0.3">
      <c r="A19" s="62">
        <v>13</v>
      </c>
      <c r="B19" s="352" t="str">
        <f>'Tab 2a'!B19</f>
        <v>Lamapuidu eemaldamine kraavist</v>
      </c>
      <c r="C19" s="352"/>
      <c r="D19" s="352"/>
      <c r="E19" s="352"/>
      <c r="F19" s="352"/>
      <c r="G19" s="82" t="str">
        <f>'Tab 2a'!G19</f>
        <v>tm</v>
      </c>
      <c r="H19" s="78">
        <f>'Tab 2a'!H19</f>
        <v>31</v>
      </c>
      <c r="I19" s="78">
        <f>'Tab 2a'!I19</f>
        <v>0</v>
      </c>
      <c r="J19" s="78">
        <f>'Tab 2a'!J19</f>
        <v>0</v>
      </c>
      <c r="K19" s="78">
        <f>'Tab 2a'!K19</f>
        <v>21</v>
      </c>
      <c r="L19" s="78">
        <f>'Tab 2a'!L19</f>
        <v>0</v>
      </c>
      <c r="M19" s="78" t="e">
        <f>'Tab 2a'!#REF!</f>
        <v>#REF!</v>
      </c>
      <c r="N19" s="78" t="e">
        <f>'Tab 2a'!#REF!</f>
        <v>#REF!</v>
      </c>
      <c r="O19" s="153">
        <f>'Tab 2a'!M19</f>
        <v>52</v>
      </c>
      <c r="P19" s="181">
        <v>7.7</v>
      </c>
      <c r="Q19" s="179" t="s">
        <v>401</v>
      </c>
      <c r="R19" s="182">
        <f t="shared" si="0"/>
        <v>238.70000000000002</v>
      </c>
      <c r="S19" s="182">
        <f t="shared" si="1"/>
        <v>0</v>
      </c>
      <c r="T19" s="182">
        <f t="shared" si="2"/>
        <v>0</v>
      </c>
      <c r="U19" s="193">
        <f t="shared" si="3"/>
        <v>161.70000000000002</v>
      </c>
      <c r="V19" s="193">
        <f t="shared" si="4"/>
        <v>0</v>
      </c>
      <c r="W19" s="182" t="e">
        <f t="shared" si="5"/>
        <v>#REF!</v>
      </c>
      <c r="X19" s="182" t="e">
        <f t="shared" si="6"/>
        <v>#REF!</v>
      </c>
      <c r="Y19" s="182" t="e">
        <f t="shared" si="7"/>
        <v>#REF!</v>
      </c>
    </row>
    <row r="20" spans="1:25" x14ac:dyDescent="0.3">
      <c r="A20" s="62">
        <v>14</v>
      </c>
      <c r="B20" s="224"/>
      <c r="C20" s="225"/>
      <c r="D20" s="225"/>
      <c r="E20" s="225"/>
      <c r="F20" s="225"/>
      <c r="G20" s="226"/>
      <c r="H20" s="227"/>
      <c r="I20" s="227"/>
      <c r="J20" s="227"/>
      <c r="K20" s="227"/>
      <c r="L20" s="227"/>
      <c r="M20" s="227"/>
      <c r="N20" s="227"/>
      <c r="O20" s="228"/>
      <c r="P20" s="181"/>
      <c r="Q20" s="229" t="s">
        <v>1</v>
      </c>
      <c r="R20" s="230" t="e">
        <f>SUM(R8:R19)</f>
        <v>#REF!</v>
      </c>
      <c r="S20" s="230" t="e">
        <f t="shared" ref="S20:X20" si="8">SUM(S8:S19)</f>
        <v>#REF!</v>
      </c>
      <c r="T20" s="230" t="e">
        <f t="shared" si="8"/>
        <v>#REF!</v>
      </c>
      <c r="U20" s="230" t="e">
        <f t="shared" si="8"/>
        <v>#REF!</v>
      </c>
      <c r="V20" s="230" t="e">
        <f t="shared" si="8"/>
        <v>#REF!</v>
      </c>
      <c r="W20" s="230" t="e">
        <f t="shared" si="8"/>
        <v>#REF!</v>
      </c>
      <c r="X20" s="230" t="e">
        <f t="shared" si="8"/>
        <v>#REF!</v>
      </c>
      <c r="Y20" s="230" t="e">
        <f>SUM(R20:X20)</f>
        <v>#REF!</v>
      </c>
    </row>
    <row r="21" spans="1:25" ht="12.75" customHeight="1" x14ac:dyDescent="0.3">
      <c r="A21" s="62">
        <v>15</v>
      </c>
      <c r="B21" s="445" t="str">
        <f>'Tab 2a'!B20</f>
        <v>II.Veejuhtmete tööd</v>
      </c>
      <c r="C21" s="446"/>
      <c r="D21" s="446"/>
      <c r="E21" s="446"/>
      <c r="F21" s="446"/>
      <c r="G21" s="446"/>
      <c r="H21" s="446"/>
      <c r="I21" s="446"/>
      <c r="J21" s="446"/>
      <c r="K21" s="446"/>
      <c r="L21" s="446"/>
      <c r="M21" s="446"/>
      <c r="N21" s="446"/>
      <c r="O21" s="446"/>
      <c r="P21" s="446"/>
      <c r="Q21" s="446"/>
      <c r="R21" s="446"/>
      <c r="S21" s="446"/>
      <c r="T21" s="446"/>
      <c r="U21" s="446"/>
      <c r="V21" s="446"/>
      <c r="W21" s="446"/>
      <c r="X21" s="446"/>
      <c r="Y21" s="447"/>
    </row>
    <row r="22" spans="1:25" x14ac:dyDescent="0.3">
      <c r="A22" s="62">
        <v>16</v>
      </c>
      <c r="B22" s="356" t="e">
        <f>'Tab 2a'!#REF!</f>
        <v>#REF!</v>
      </c>
      <c r="C22" s="356"/>
      <c r="D22" s="356"/>
      <c r="E22" s="356"/>
      <c r="F22" s="356"/>
      <c r="G22" s="82" t="e">
        <f>'Tab 2a'!#REF!</f>
        <v>#REF!</v>
      </c>
      <c r="H22" s="82" t="e">
        <f>'Tab 2a'!#REF!</f>
        <v>#REF!</v>
      </c>
      <c r="I22" s="82" t="e">
        <f>'Tab 2a'!#REF!</f>
        <v>#REF!</v>
      </c>
      <c r="J22" s="82" t="e">
        <f>'Tab 2a'!#REF!</f>
        <v>#REF!</v>
      </c>
      <c r="K22" s="82" t="e">
        <f>'Tab 2a'!#REF!</f>
        <v>#REF!</v>
      </c>
      <c r="L22" s="78" t="e">
        <f>'Tab 2a'!#REF!</f>
        <v>#REF!</v>
      </c>
      <c r="M22" s="82" t="e">
        <f>'Tab 2a'!#REF!</f>
        <v>#REF!</v>
      </c>
      <c r="N22" s="82" t="e">
        <f>'Tab 2a'!#REF!</f>
        <v>#REF!</v>
      </c>
      <c r="O22" s="177" t="e">
        <f>'Tab 2a'!#REF!</f>
        <v>#REF!</v>
      </c>
      <c r="P22" s="179">
        <v>0.06</v>
      </c>
      <c r="Q22" s="179" t="s">
        <v>409</v>
      </c>
      <c r="R22" s="182" t="e">
        <f t="shared" si="0"/>
        <v>#REF!</v>
      </c>
      <c r="S22" s="182" t="e">
        <f t="shared" si="1"/>
        <v>#REF!</v>
      </c>
      <c r="T22" s="182" t="e">
        <f t="shared" si="2"/>
        <v>#REF!</v>
      </c>
      <c r="U22" s="193" t="e">
        <f t="shared" si="3"/>
        <v>#REF!</v>
      </c>
      <c r="V22" s="193" t="e">
        <f t="shared" si="4"/>
        <v>#REF!</v>
      </c>
      <c r="W22" s="182" t="e">
        <f t="shared" si="5"/>
        <v>#REF!</v>
      </c>
      <c r="X22" s="182" t="e">
        <f t="shared" si="6"/>
        <v>#REF!</v>
      </c>
      <c r="Y22" s="182" t="e">
        <f t="shared" si="7"/>
        <v>#REF!</v>
      </c>
    </row>
    <row r="23" spans="1:25" x14ac:dyDescent="0.3">
      <c r="A23" s="62">
        <v>17</v>
      </c>
      <c r="B23" s="356" t="str">
        <f>'Tab 2a'!B21</f>
        <v>Kraavide kaevamine ja setetest puhastamine, I-II gr. pinnas</v>
      </c>
      <c r="C23" s="356"/>
      <c r="D23" s="356"/>
      <c r="E23" s="356"/>
      <c r="F23" s="356"/>
      <c r="G23" s="82" t="str">
        <f>'Tab 2a'!G21</f>
        <v>m3</v>
      </c>
      <c r="H23" s="78">
        <f>'Tab 2a'!H21</f>
        <v>13576</v>
      </c>
      <c r="I23" s="78">
        <f>'Tab 2a'!I21</f>
        <v>14540</v>
      </c>
      <c r="J23" s="78">
        <f>'Tab 2a'!J21</f>
        <v>19683</v>
      </c>
      <c r="K23" s="78">
        <f>'Tab 2a'!K21</f>
        <v>21398</v>
      </c>
      <c r="L23" s="78">
        <f>'Tab 2a'!L21</f>
        <v>1930</v>
      </c>
      <c r="M23" s="78" t="e">
        <f>'Tab 2a'!#REF!</f>
        <v>#REF!</v>
      </c>
      <c r="N23" s="78" t="e">
        <f>'Tab 2a'!#REF!</f>
        <v>#REF!</v>
      </c>
      <c r="O23" s="177">
        <f>'Tab 2a'!M21</f>
        <v>71127</v>
      </c>
      <c r="P23" s="179">
        <v>0.52</v>
      </c>
      <c r="Q23" s="179" t="s">
        <v>410</v>
      </c>
      <c r="R23" s="182">
        <f t="shared" si="0"/>
        <v>7059.52</v>
      </c>
      <c r="S23" s="182">
        <f t="shared" si="1"/>
        <v>7560.8</v>
      </c>
      <c r="T23" s="182">
        <f t="shared" si="2"/>
        <v>10235.16</v>
      </c>
      <c r="U23" s="193">
        <f t="shared" si="3"/>
        <v>11126.960000000001</v>
      </c>
      <c r="V23" s="193">
        <f t="shared" si="4"/>
        <v>1003.6</v>
      </c>
      <c r="W23" s="182" t="e">
        <f t="shared" si="5"/>
        <v>#REF!</v>
      </c>
      <c r="X23" s="182" t="e">
        <f t="shared" si="6"/>
        <v>#REF!</v>
      </c>
      <c r="Y23" s="182" t="e">
        <f t="shared" si="7"/>
        <v>#REF!</v>
      </c>
    </row>
    <row r="24" spans="1:25" x14ac:dyDescent="0.3">
      <c r="A24" s="62">
        <v>18</v>
      </c>
      <c r="B24" s="356" t="e">
        <f>'Tab 2a'!#REF!</f>
        <v>#REF!</v>
      </c>
      <c r="C24" s="356"/>
      <c r="D24" s="356"/>
      <c r="E24" s="356"/>
      <c r="F24" s="356"/>
      <c r="G24" s="82" t="e">
        <f>'Tab 2a'!#REF!</f>
        <v>#REF!</v>
      </c>
      <c r="H24" s="78" t="e">
        <f>'Tab 2a'!#REF!</f>
        <v>#REF!</v>
      </c>
      <c r="I24" s="78" t="e">
        <f>'Tab 2a'!#REF!</f>
        <v>#REF!</v>
      </c>
      <c r="J24" s="78" t="e">
        <f>'Tab 2a'!#REF!</f>
        <v>#REF!</v>
      </c>
      <c r="K24" s="78" t="e">
        <f>'Tab 2a'!#REF!</f>
        <v>#REF!</v>
      </c>
      <c r="L24" s="78" t="e">
        <f>'Tab 2a'!#REF!</f>
        <v>#REF!</v>
      </c>
      <c r="M24" s="78" t="e">
        <f>'Tab 2a'!#REF!</f>
        <v>#REF!</v>
      </c>
      <c r="N24" s="78" t="e">
        <f>'Tab 2a'!#REF!</f>
        <v>#REF!</v>
      </c>
      <c r="O24" s="177" t="e">
        <f>'Tab 2a'!#REF!</f>
        <v>#REF!</v>
      </c>
      <c r="P24" s="179">
        <v>0.82</v>
      </c>
      <c r="Q24" s="179" t="s">
        <v>411</v>
      </c>
      <c r="R24" s="182" t="e">
        <f t="shared" si="0"/>
        <v>#REF!</v>
      </c>
      <c r="S24" s="182" t="e">
        <f t="shared" si="1"/>
        <v>#REF!</v>
      </c>
      <c r="T24" s="182" t="e">
        <f t="shared" si="2"/>
        <v>#REF!</v>
      </c>
      <c r="U24" s="193" t="e">
        <f t="shared" si="3"/>
        <v>#REF!</v>
      </c>
      <c r="V24" s="193" t="e">
        <f t="shared" si="4"/>
        <v>#REF!</v>
      </c>
      <c r="W24" s="182" t="e">
        <f t="shared" si="5"/>
        <v>#REF!</v>
      </c>
      <c r="X24" s="182" t="e">
        <f t="shared" si="6"/>
        <v>#REF!</v>
      </c>
      <c r="Y24" s="182" t="e">
        <f t="shared" si="7"/>
        <v>#REF!</v>
      </c>
    </row>
    <row r="25" spans="1:25" x14ac:dyDescent="0.3">
      <c r="A25" s="62">
        <v>19</v>
      </c>
      <c r="B25" s="356" t="str">
        <f>'Tab 2a'!B22</f>
        <v>Ekspluatatsioonieelne sette eemaldamine ekskavaatoriga (10% põhikaevest)</v>
      </c>
      <c r="C25" s="356"/>
      <c r="D25" s="356"/>
      <c r="E25" s="356"/>
      <c r="F25" s="356"/>
      <c r="G25" s="82" t="str">
        <f>'Tab 2a'!G22</f>
        <v>m3</v>
      </c>
      <c r="H25" s="78">
        <f>'Tab 2a'!H22</f>
        <v>1357.6000000000001</v>
      </c>
      <c r="I25" s="78">
        <f>'Tab 2a'!I22</f>
        <v>1454</v>
      </c>
      <c r="J25" s="78">
        <f>'Tab 2a'!J22</f>
        <v>1968.3000000000002</v>
      </c>
      <c r="K25" s="78">
        <f>'Tab 2a'!K22</f>
        <v>2139.8000000000002</v>
      </c>
      <c r="L25" s="78">
        <f>'Tab 2a'!L22</f>
        <v>193</v>
      </c>
      <c r="M25" s="78" t="e">
        <f>'Tab 2a'!#REF!</f>
        <v>#REF!</v>
      </c>
      <c r="N25" s="78" t="e">
        <f>'Tab 2a'!#REF!</f>
        <v>#REF!</v>
      </c>
      <c r="O25" s="177">
        <f>'Tab 2a'!M22</f>
        <v>7112.7000000000007</v>
      </c>
      <c r="P25" s="179">
        <v>2.09</v>
      </c>
      <c r="Q25" s="179" t="s">
        <v>412</v>
      </c>
      <c r="R25" s="182">
        <f t="shared" si="0"/>
        <v>2837.384</v>
      </c>
      <c r="S25" s="182">
        <f t="shared" si="1"/>
        <v>3038.8599999999997</v>
      </c>
      <c r="T25" s="182">
        <f t="shared" si="2"/>
        <v>4113.7470000000003</v>
      </c>
      <c r="U25" s="193">
        <f t="shared" si="3"/>
        <v>4472.1819999999998</v>
      </c>
      <c r="V25" s="193">
        <f t="shared" si="4"/>
        <v>403.36999999999995</v>
      </c>
      <c r="W25" s="182" t="e">
        <f t="shared" si="5"/>
        <v>#REF!</v>
      </c>
      <c r="X25" s="182" t="e">
        <f t="shared" si="6"/>
        <v>#REF!</v>
      </c>
      <c r="Y25" s="182" t="e">
        <f t="shared" si="7"/>
        <v>#REF!</v>
      </c>
    </row>
    <row r="26" spans="1:25" x14ac:dyDescent="0.3">
      <c r="A26" s="62">
        <v>20</v>
      </c>
      <c r="B26" s="358" t="e">
        <f>'Tab 2a'!#REF!</f>
        <v>#REF!</v>
      </c>
      <c r="C26" s="358"/>
      <c r="D26" s="358"/>
      <c r="E26" s="358"/>
      <c r="F26" s="358"/>
      <c r="G26" s="82" t="e">
        <f>'Tab 2a'!#REF!</f>
        <v>#REF!</v>
      </c>
      <c r="H26" s="78" t="e">
        <f>'Tab 2a'!#REF!</f>
        <v>#REF!</v>
      </c>
      <c r="I26" s="78" t="e">
        <f>'Tab 2a'!#REF!</f>
        <v>#REF!</v>
      </c>
      <c r="J26" s="78" t="e">
        <f>'Tab 2a'!#REF!</f>
        <v>#REF!</v>
      </c>
      <c r="K26" s="78" t="e">
        <f>'Tab 2a'!#REF!</f>
        <v>#REF!</v>
      </c>
      <c r="L26" s="78" t="e">
        <f>'Tab 2a'!#REF!</f>
        <v>#REF!</v>
      </c>
      <c r="M26" s="78" t="e">
        <f>'Tab 2a'!#REF!</f>
        <v>#REF!</v>
      </c>
      <c r="N26" s="78" t="e">
        <f>'Tab 2a'!#REF!</f>
        <v>#REF!</v>
      </c>
      <c r="O26" s="177" t="e">
        <f>'Tab 2a'!#REF!</f>
        <v>#REF!</v>
      </c>
      <c r="P26" s="179">
        <v>23.78</v>
      </c>
      <c r="Q26" s="179" t="s">
        <v>413</v>
      </c>
      <c r="R26" s="182" t="e">
        <f t="shared" si="0"/>
        <v>#REF!</v>
      </c>
      <c r="S26" s="182" t="e">
        <f t="shared" si="1"/>
        <v>#REF!</v>
      </c>
      <c r="T26" s="182" t="e">
        <f t="shared" si="2"/>
        <v>#REF!</v>
      </c>
      <c r="U26" s="193" t="e">
        <f t="shared" si="3"/>
        <v>#REF!</v>
      </c>
      <c r="V26" s="193" t="e">
        <f t="shared" si="4"/>
        <v>#REF!</v>
      </c>
      <c r="W26" s="182" t="e">
        <f t="shared" si="5"/>
        <v>#REF!</v>
      </c>
      <c r="X26" s="182" t="e">
        <f t="shared" si="6"/>
        <v>#REF!</v>
      </c>
      <c r="Y26" s="182" t="e">
        <f t="shared" si="7"/>
        <v>#REF!</v>
      </c>
    </row>
    <row r="27" spans="1:25" x14ac:dyDescent="0.3">
      <c r="A27" s="62">
        <v>21</v>
      </c>
      <c r="B27" s="358" t="e">
        <f>'Tab 2a'!#REF!</f>
        <v>#REF!</v>
      </c>
      <c r="C27" s="358"/>
      <c r="D27" s="358"/>
      <c r="E27" s="358"/>
      <c r="F27" s="358"/>
      <c r="G27" s="82" t="e">
        <f>'Tab 2a'!#REF!</f>
        <v>#REF!</v>
      </c>
      <c r="H27" s="78" t="e">
        <f>'Tab 2a'!#REF!</f>
        <v>#REF!</v>
      </c>
      <c r="I27" s="78" t="e">
        <f>'Tab 2a'!#REF!</f>
        <v>#REF!</v>
      </c>
      <c r="J27" s="78" t="e">
        <f>'Tab 2a'!#REF!</f>
        <v>#REF!</v>
      </c>
      <c r="K27" s="78" t="e">
        <f>'Tab 2a'!#REF!</f>
        <v>#REF!</v>
      </c>
      <c r="L27" s="78" t="e">
        <f>'Tab 2a'!#REF!</f>
        <v>#REF!</v>
      </c>
      <c r="M27" s="78" t="e">
        <f>'Tab 2a'!#REF!</f>
        <v>#REF!</v>
      </c>
      <c r="N27" s="78" t="e">
        <f>'Tab 2a'!#REF!</f>
        <v>#REF!</v>
      </c>
      <c r="O27" s="177" t="e">
        <f>'Tab 2a'!#REF!</f>
        <v>#REF!</v>
      </c>
      <c r="P27" s="179">
        <v>0.82</v>
      </c>
      <c r="Q27" s="179" t="s">
        <v>411</v>
      </c>
      <c r="R27" s="182" t="e">
        <f t="shared" si="0"/>
        <v>#REF!</v>
      </c>
      <c r="S27" s="182" t="e">
        <f t="shared" si="1"/>
        <v>#REF!</v>
      </c>
      <c r="T27" s="182" t="e">
        <f t="shared" si="2"/>
        <v>#REF!</v>
      </c>
      <c r="U27" s="193" t="e">
        <f t="shared" si="3"/>
        <v>#REF!</v>
      </c>
      <c r="V27" s="193" t="e">
        <f t="shared" si="4"/>
        <v>#REF!</v>
      </c>
      <c r="W27" s="182" t="e">
        <f t="shared" si="5"/>
        <v>#REF!</v>
      </c>
      <c r="X27" s="182" t="e">
        <f t="shared" si="6"/>
        <v>#REF!</v>
      </c>
      <c r="Y27" s="182" t="e">
        <f t="shared" si="7"/>
        <v>#REF!</v>
      </c>
    </row>
    <row r="28" spans="1:25" x14ac:dyDescent="0.3">
      <c r="A28" s="62">
        <v>22</v>
      </c>
      <c r="B28" s="356" t="str">
        <f>'Tab 2a'!B23</f>
        <v>Kaeve laialiajamine (60% kaevest)</v>
      </c>
      <c r="C28" s="356"/>
      <c r="D28" s="356"/>
      <c r="E28" s="356"/>
      <c r="F28" s="356"/>
      <c r="G28" s="82" t="str">
        <f>'Tab 2a'!G23</f>
        <v>m3</v>
      </c>
      <c r="H28" s="78">
        <f>'Tab 2a'!H23</f>
        <v>8147</v>
      </c>
      <c r="I28" s="78">
        <f>'Tab 2a'!I23</f>
        <v>8725</v>
      </c>
      <c r="J28" s="78">
        <f>'Tab 2a'!J23</f>
        <v>11807</v>
      </c>
      <c r="K28" s="78">
        <f>'Tab 2a'!K23</f>
        <v>12841</v>
      </c>
      <c r="L28" s="78">
        <f>'Tab 2a'!L23</f>
        <v>1158</v>
      </c>
      <c r="M28" s="78" t="e">
        <f>'Tab 2a'!#REF!</f>
        <v>#REF!</v>
      </c>
      <c r="N28" s="78" t="e">
        <f>'Tab 2a'!#REF!</f>
        <v>#REF!</v>
      </c>
      <c r="O28" s="177">
        <f>'Tab 2a'!M23</f>
        <v>42678</v>
      </c>
      <c r="P28" s="179">
        <v>0.18</v>
      </c>
      <c r="Q28" s="179" t="s">
        <v>414</v>
      </c>
      <c r="R28" s="182">
        <f t="shared" si="0"/>
        <v>1466.46</v>
      </c>
      <c r="S28" s="182">
        <f t="shared" si="1"/>
        <v>1570.5</v>
      </c>
      <c r="T28" s="182">
        <f t="shared" si="2"/>
        <v>2125.2599999999998</v>
      </c>
      <c r="U28" s="193">
        <f t="shared" si="3"/>
        <v>2311.38</v>
      </c>
      <c r="V28" s="193">
        <f t="shared" si="4"/>
        <v>208.44</v>
      </c>
      <c r="W28" s="182" t="e">
        <f t="shared" si="5"/>
        <v>#REF!</v>
      </c>
      <c r="X28" s="182" t="e">
        <f t="shared" si="6"/>
        <v>#REF!</v>
      </c>
      <c r="Y28" s="182" t="e">
        <f t="shared" si="7"/>
        <v>#REF!</v>
      </c>
    </row>
    <row r="29" spans="1:25" x14ac:dyDescent="0.3">
      <c r="A29" s="62">
        <v>23</v>
      </c>
      <c r="B29" s="356" t="str">
        <f>'Tab 2a'!B24</f>
        <v>Mullete töötlemine (vanad vallid, rööpad)</v>
      </c>
      <c r="C29" s="356"/>
      <c r="D29" s="356"/>
      <c r="E29" s="356"/>
      <c r="F29" s="356"/>
      <c r="G29" s="82" t="str">
        <f>'Tab 2a'!G24</f>
        <v>m3</v>
      </c>
      <c r="H29" s="78">
        <f>'Tab 2a'!H24</f>
        <v>0</v>
      </c>
      <c r="I29" s="78">
        <f>'Tab 2a'!I24</f>
        <v>798</v>
      </c>
      <c r="J29" s="78">
        <f>'Tab 2a'!J24</f>
        <v>887</v>
      </c>
      <c r="K29" s="78">
        <f>'Tab 2a'!K24</f>
        <v>324</v>
      </c>
      <c r="L29" s="78">
        <f>'Tab 2a'!L24</f>
        <v>85</v>
      </c>
      <c r="M29" s="78" t="e">
        <f>'Tab 2a'!#REF!</f>
        <v>#REF!</v>
      </c>
      <c r="N29" s="78" t="e">
        <f>'Tab 2a'!#REF!</f>
        <v>#REF!</v>
      </c>
      <c r="O29" s="177">
        <f>'Tab 2a'!M24</f>
        <v>2094</v>
      </c>
      <c r="P29" s="179">
        <v>0.18</v>
      </c>
      <c r="Q29" s="179" t="s">
        <v>414</v>
      </c>
      <c r="R29" s="182">
        <f t="shared" si="0"/>
        <v>0</v>
      </c>
      <c r="S29" s="182">
        <f t="shared" si="1"/>
        <v>143.63999999999999</v>
      </c>
      <c r="T29" s="182">
        <f t="shared" si="2"/>
        <v>159.66</v>
      </c>
      <c r="U29" s="193">
        <f t="shared" si="3"/>
        <v>58.32</v>
      </c>
      <c r="V29" s="193">
        <f t="shared" si="4"/>
        <v>15.299999999999999</v>
      </c>
      <c r="W29" s="182" t="e">
        <f t="shared" si="5"/>
        <v>#REF!</v>
      </c>
      <c r="X29" s="182" t="e">
        <f t="shared" si="6"/>
        <v>#REF!</v>
      </c>
      <c r="Y29" s="182" t="e">
        <f t="shared" si="7"/>
        <v>#REF!</v>
      </c>
    </row>
    <row r="30" spans="1:25" x14ac:dyDescent="0.3">
      <c r="A30" s="62">
        <v>24</v>
      </c>
      <c r="B30" s="356" t="e">
        <f>'Tab 2a'!#REF!</f>
        <v>#REF!</v>
      </c>
      <c r="C30" s="356"/>
      <c r="D30" s="356"/>
      <c r="E30" s="356"/>
      <c r="F30" s="356"/>
      <c r="G30" s="82" t="e">
        <f>'Tab 2a'!#REF!</f>
        <v>#REF!</v>
      </c>
      <c r="H30" s="78" t="e">
        <f>'Tab 2a'!#REF!</f>
        <v>#REF!</v>
      </c>
      <c r="I30" s="78" t="e">
        <f>'Tab 2a'!#REF!</f>
        <v>#REF!</v>
      </c>
      <c r="J30" s="78" t="e">
        <f>'Tab 2a'!#REF!</f>
        <v>#REF!</v>
      </c>
      <c r="K30" s="78" t="e">
        <f>'Tab 2a'!#REF!</f>
        <v>#REF!</v>
      </c>
      <c r="L30" s="78" t="e">
        <f>'Tab 2a'!#REF!</f>
        <v>#REF!</v>
      </c>
      <c r="M30" s="78" t="e">
        <f>'Tab 2a'!#REF!</f>
        <v>#REF!</v>
      </c>
      <c r="N30" s="78" t="e">
        <f>'Tab 2a'!#REF!</f>
        <v>#REF!</v>
      </c>
      <c r="O30" s="177" t="e">
        <f>'Tab 2a'!#REF!</f>
        <v>#REF!</v>
      </c>
      <c r="P30" s="175">
        <v>1.39</v>
      </c>
      <c r="Q30" s="178" t="s">
        <v>415</v>
      </c>
      <c r="R30" s="182" t="e">
        <f t="shared" si="0"/>
        <v>#REF!</v>
      </c>
      <c r="S30" s="182" t="e">
        <f t="shared" si="1"/>
        <v>#REF!</v>
      </c>
      <c r="T30" s="182" t="e">
        <f t="shared" si="2"/>
        <v>#REF!</v>
      </c>
      <c r="U30" s="193" t="e">
        <f t="shared" si="3"/>
        <v>#REF!</v>
      </c>
      <c r="V30" s="193" t="e">
        <f t="shared" si="4"/>
        <v>#REF!</v>
      </c>
      <c r="W30" s="182" t="e">
        <f t="shared" si="5"/>
        <v>#REF!</v>
      </c>
      <c r="X30" s="182" t="e">
        <f t="shared" si="6"/>
        <v>#REF!</v>
      </c>
      <c r="Y30" s="182" t="e">
        <f t="shared" si="7"/>
        <v>#REF!</v>
      </c>
    </row>
    <row r="31" spans="1:25" x14ac:dyDescent="0.3">
      <c r="A31" s="62">
        <v>25</v>
      </c>
      <c r="B31" s="356" t="str">
        <f>'Tab 2a'!B25</f>
        <v>Di=30 cm plasttorust veeviimari paigaldamine mullavalli alla, L= 8 m, koos otsaku ehitamisega</v>
      </c>
      <c r="C31" s="356"/>
      <c r="D31" s="356"/>
      <c r="E31" s="356"/>
      <c r="F31" s="356"/>
      <c r="G31" s="82" t="str">
        <f>'Tab 2a'!G25</f>
        <v>tk</v>
      </c>
      <c r="H31" s="78">
        <f>'Tab 2a'!H25</f>
        <v>1</v>
      </c>
      <c r="I31" s="78">
        <f>'Tab 2a'!I25</f>
        <v>0</v>
      </c>
      <c r="J31" s="78">
        <f>'Tab 2a'!J25</f>
        <v>2</v>
      </c>
      <c r="K31" s="78">
        <f>'Tab 2a'!K25</f>
        <v>0</v>
      </c>
      <c r="L31" s="78">
        <f>'Tab 2a'!L25</f>
        <v>0</v>
      </c>
      <c r="M31" s="78" t="e">
        <f>'Tab 2a'!#REF!</f>
        <v>#REF!</v>
      </c>
      <c r="N31" s="78" t="e">
        <f>'Tab 2a'!#REF!</f>
        <v>#REF!</v>
      </c>
      <c r="O31" s="177">
        <f>'Tab 2a'!M25</f>
        <v>3</v>
      </c>
      <c r="P31" s="179">
        <v>245.86</v>
      </c>
      <c r="Q31" s="179" t="s">
        <v>416</v>
      </c>
      <c r="R31" s="182">
        <f t="shared" si="0"/>
        <v>245.86</v>
      </c>
      <c r="S31" s="182">
        <f t="shared" si="1"/>
        <v>0</v>
      </c>
      <c r="T31" s="182">
        <f t="shared" si="2"/>
        <v>491.72</v>
      </c>
      <c r="U31" s="193">
        <f t="shared" si="3"/>
        <v>0</v>
      </c>
      <c r="V31" s="193">
        <f t="shared" si="4"/>
        <v>0</v>
      </c>
      <c r="W31" s="182" t="e">
        <f t="shared" si="5"/>
        <v>#REF!</v>
      </c>
      <c r="X31" s="182" t="e">
        <f t="shared" si="6"/>
        <v>#REF!</v>
      </c>
      <c r="Y31" s="182" t="e">
        <f t="shared" si="7"/>
        <v>#REF!</v>
      </c>
    </row>
    <row r="32" spans="1:25" ht="30" customHeight="1" x14ac:dyDescent="0.3">
      <c r="A32" s="62">
        <v>26</v>
      </c>
      <c r="B32" s="356" t="s">
        <v>445</v>
      </c>
      <c r="C32" s="356"/>
      <c r="D32" s="356"/>
      <c r="E32" s="356"/>
      <c r="F32" s="356"/>
      <c r="G32" s="82" t="s">
        <v>91</v>
      </c>
      <c r="H32" s="78" t="e">
        <f>'Tab 2a'!#REF!</f>
        <v>#REF!</v>
      </c>
      <c r="I32" s="78" t="e">
        <f>'Tab 2a'!#REF!</f>
        <v>#REF!</v>
      </c>
      <c r="J32" s="78" t="e">
        <f>'Tab 2a'!#REF!</f>
        <v>#REF!</v>
      </c>
      <c r="K32" s="78" t="e">
        <f>'Tab 2a'!#REF!</f>
        <v>#REF!</v>
      </c>
      <c r="L32" s="78" t="e">
        <f>'Tab 2a'!#REF!</f>
        <v>#REF!</v>
      </c>
      <c r="M32" s="78" t="e">
        <f>'Tab 2a'!#REF!</f>
        <v>#REF!</v>
      </c>
      <c r="N32" s="78" t="e">
        <f>'Tab 2a'!#REF!</f>
        <v>#REF!</v>
      </c>
      <c r="O32" s="153" t="e">
        <f>SUM(H32:N32)</f>
        <v>#REF!</v>
      </c>
      <c r="P32" s="179">
        <v>2.8</v>
      </c>
      <c r="Q32" s="179" t="s">
        <v>446</v>
      </c>
      <c r="R32" s="182" t="e">
        <f t="shared" si="0"/>
        <v>#REF!</v>
      </c>
      <c r="S32" s="182" t="e">
        <f t="shared" ref="S32" si="9">P32*I32</f>
        <v>#REF!</v>
      </c>
      <c r="T32" s="182" t="e">
        <f t="shared" ref="T32" si="10">P32*J32</f>
        <v>#REF!</v>
      </c>
      <c r="U32" s="193" t="e">
        <f t="shared" ref="U32" si="11">P32*K32</f>
        <v>#REF!</v>
      </c>
      <c r="V32" s="193" t="e">
        <f t="shared" ref="V32" si="12">P32*L32</f>
        <v>#REF!</v>
      </c>
      <c r="W32" s="182" t="e">
        <f t="shared" ref="W32" si="13">P32*M32</f>
        <v>#REF!</v>
      </c>
      <c r="X32" s="182" t="e">
        <f t="shared" ref="X32" si="14">P32*N32</f>
        <v>#REF!</v>
      </c>
      <c r="Y32" s="182" t="e">
        <f t="shared" si="7"/>
        <v>#REF!</v>
      </c>
    </row>
    <row r="33" spans="1:25" x14ac:dyDescent="0.3">
      <c r="A33" s="62">
        <v>27</v>
      </c>
      <c r="B33" s="113"/>
      <c r="C33" s="113"/>
      <c r="D33" s="113"/>
      <c r="E33" s="113"/>
      <c r="F33" s="113"/>
      <c r="G33" s="82"/>
      <c r="H33" s="78"/>
      <c r="I33" s="78"/>
      <c r="J33" s="78"/>
      <c r="K33" s="78"/>
      <c r="L33" s="78"/>
      <c r="M33" s="78"/>
      <c r="N33" s="78"/>
      <c r="O33" s="177"/>
      <c r="P33" s="179"/>
      <c r="Q33" s="229" t="s">
        <v>1</v>
      </c>
      <c r="R33" s="230" t="e">
        <f>SUM(R22:R32)</f>
        <v>#REF!</v>
      </c>
      <c r="S33" s="230" t="e">
        <f t="shared" ref="S33:X33" si="15">SUM(S22:S32)</f>
        <v>#REF!</v>
      </c>
      <c r="T33" s="230" t="e">
        <f t="shared" si="15"/>
        <v>#REF!</v>
      </c>
      <c r="U33" s="230" t="e">
        <f t="shared" si="15"/>
        <v>#REF!</v>
      </c>
      <c r="V33" s="230" t="e">
        <f t="shared" si="15"/>
        <v>#REF!</v>
      </c>
      <c r="W33" s="230" t="e">
        <f t="shared" si="15"/>
        <v>#REF!</v>
      </c>
      <c r="X33" s="230" t="e">
        <f t="shared" si="15"/>
        <v>#REF!</v>
      </c>
      <c r="Y33" s="230" t="e">
        <f>SUM(R33:X33)</f>
        <v>#REF!</v>
      </c>
    </row>
    <row r="34" spans="1:25" ht="12.75" customHeight="1" x14ac:dyDescent="0.3">
      <c r="A34" s="62">
        <v>28</v>
      </c>
      <c r="B34" s="445" t="str">
        <f>'Tab 2a'!B26</f>
        <v>III.Truupide rekonstrueerimine ja ehitamine</v>
      </c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46"/>
      <c r="O34" s="446"/>
      <c r="P34" s="446"/>
      <c r="Q34" s="446"/>
      <c r="R34" s="446"/>
      <c r="S34" s="446"/>
      <c r="T34" s="446"/>
      <c r="U34" s="446"/>
      <c r="V34" s="446"/>
      <c r="W34" s="446"/>
      <c r="X34" s="446"/>
      <c r="Y34" s="447"/>
    </row>
    <row r="35" spans="1:25" x14ac:dyDescent="0.3">
      <c r="A35" s="62">
        <v>29</v>
      </c>
      <c r="B35" s="358" t="str">
        <f>'Tab 2a'!B27</f>
        <v>Truupide mahamärkimine</v>
      </c>
      <c r="C35" s="358"/>
      <c r="D35" s="358"/>
      <c r="E35" s="358"/>
      <c r="F35" s="358"/>
      <c r="G35" s="82" t="str">
        <f>'Tab 2a'!G27</f>
        <v>tk</v>
      </c>
      <c r="H35" s="82">
        <f>'Tab 2a'!H27</f>
        <v>9</v>
      </c>
      <c r="I35" s="82">
        <f>'Tab 2a'!I27</f>
        <v>14</v>
      </c>
      <c r="J35" s="82">
        <f>'Tab 2a'!J27</f>
        <v>19</v>
      </c>
      <c r="K35" s="82">
        <f>'Tab 2a'!K27</f>
        <v>14</v>
      </c>
      <c r="L35" s="82">
        <f>'Tab 2a'!L27</f>
        <v>1</v>
      </c>
      <c r="M35" s="82" t="e">
        <f>'Tab 2a'!#REF!</f>
        <v>#REF!</v>
      </c>
      <c r="N35" s="82" t="e">
        <f>'Tab 2a'!#REF!</f>
        <v>#REF!</v>
      </c>
      <c r="O35" s="153">
        <f>'Tab 2a'!M27</f>
        <v>57</v>
      </c>
      <c r="P35" s="179">
        <v>23.78</v>
      </c>
      <c r="Q35" s="179" t="s">
        <v>413</v>
      </c>
      <c r="R35" s="182">
        <f t="shared" si="0"/>
        <v>214.02</v>
      </c>
      <c r="S35" s="182">
        <f t="shared" si="1"/>
        <v>332.92</v>
      </c>
      <c r="T35" s="182">
        <f t="shared" si="2"/>
        <v>451.82000000000005</v>
      </c>
      <c r="U35" s="193">
        <f t="shared" si="3"/>
        <v>332.92</v>
      </c>
      <c r="V35" s="193">
        <f t="shared" ref="V35:V57" si="16">P35*L35</f>
        <v>23.78</v>
      </c>
      <c r="W35" s="182" t="e">
        <f t="shared" ref="W35:W57" si="17">P35*M35</f>
        <v>#REF!</v>
      </c>
      <c r="X35" s="182" t="e">
        <f t="shared" si="6"/>
        <v>#REF!</v>
      </c>
      <c r="Y35" s="182" t="e">
        <f t="shared" si="7"/>
        <v>#REF!</v>
      </c>
    </row>
    <row r="36" spans="1:25" ht="30" customHeight="1" x14ac:dyDescent="0.3">
      <c r="A36" s="62">
        <v>30</v>
      </c>
      <c r="B36" s="352" t="str">
        <f>'Tab 2a'!B29</f>
        <v>Di=50 cm plasttruubi torustiku, tüüp 50PT, ehitamine (profileeritud plasttoru, SN8)</v>
      </c>
      <c r="C36" s="352"/>
      <c r="D36" s="352"/>
      <c r="E36" s="352"/>
      <c r="F36" s="352"/>
      <c r="G36" s="82" t="str">
        <f>'Tab 2a'!G29</f>
        <v>m</v>
      </c>
      <c r="H36" s="62">
        <f>'Tab 2a'!H29</f>
        <v>30</v>
      </c>
      <c r="I36" s="62">
        <f>'Tab 2a'!I29</f>
        <v>50</v>
      </c>
      <c r="J36" s="62">
        <f>'Tab 2a'!J29</f>
        <v>42</v>
      </c>
      <c r="K36" s="62">
        <f>'Tab 2a'!K29</f>
        <v>60</v>
      </c>
      <c r="L36" s="62">
        <f>'Tab 2a'!L29</f>
        <v>0</v>
      </c>
      <c r="M36" s="62" t="e">
        <f>'Tab 2a'!#REF!</f>
        <v>#REF!</v>
      </c>
      <c r="N36" s="62" t="e">
        <f>'Tab 2a'!#REF!</f>
        <v>#REF!</v>
      </c>
      <c r="O36" s="153">
        <f>'Tab 2a'!M29</f>
        <v>182</v>
      </c>
      <c r="P36" s="179">
        <v>41.8</v>
      </c>
      <c r="Q36" s="179" t="s">
        <v>417</v>
      </c>
      <c r="R36" s="182">
        <f t="shared" si="0"/>
        <v>1254</v>
      </c>
      <c r="S36" s="182">
        <f t="shared" si="1"/>
        <v>2090</v>
      </c>
      <c r="T36" s="182">
        <f t="shared" si="2"/>
        <v>1755.6</v>
      </c>
      <c r="U36" s="193">
        <f t="shared" si="3"/>
        <v>2508</v>
      </c>
      <c r="V36" s="193">
        <f t="shared" si="16"/>
        <v>0</v>
      </c>
      <c r="W36" s="182" t="e">
        <f t="shared" si="17"/>
        <v>#REF!</v>
      </c>
      <c r="X36" s="182" t="e">
        <f t="shared" si="6"/>
        <v>#REF!</v>
      </c>
      <c r="Y36" s="182" t="e">
        <f t="shared" si="7"/>
        <v>#REF!</v>
      </c>
    </row>
    <row r="37" spans="1:25" ht="30" customHeight="1" x14ac:dyDescent="0.3">
      <c r="A37" s="62">
        <v>31</v>
      </c>
      <c r="B37" s="352" t="str">
        <f>'Tab 2a'!B30</f>
        <v>Di=60 cm plasttruubi torustiku, tüüp 60PT, ehitamine (profileeritud plasttoru, SN8)</v>
      </c>
      <c r="C37" s="352"/>
      <c r="D37" s="352"/>
      <c r="E37" s="352"/>
      <c r="F37" s="352"/>
      <c r="G37" s="82" t="str">
        <f>'Tab 2a'!G30</f>
        <v>m</v>
      </c>
      <c r="H37" s="62">
        <f>'Tab 2a'!H30</f>
        <v>0</v>
      </c>
      <c r="I37" s="62">
        <f>'Tab 2a'!I30</f>
        <v>0</v>
      </c>
      <c r="J37" s="62">
        <f>'Tab 2a'!J30</f>
        <v>10</v>
      </c>
      <c r="K37" s="62">
        <f>'Tab 2a'!K30</f>
        <v>0</v>
      </c>
      <c r="L37" s="62">
        <f>'Tab 2a'!L30</f>
        <v>10</v>
      </c>
      <c r="M37" s="62" t="e">
        <f>'Tab 2a'!#REF!</f>
        <v>#REF!</v>
      </c>
      <c r="N37" s="62" t="e">
        <f>'Tab 2a'!#REF!</f>
        <v>#REF!</v>
      </c>
      <c r="O37" s="153">
        <f>'Tab 2a'!M30</f>
        <v>20</v>
      </c>
      <c r="P37" s="179">
        <v>58.22</v>
      </c>
      <c r="Q37" s="179" t="s">
        <v>418</v>
      </c>
      <c r="R37" s="182">
        <f t="shared" si="0"/>
        <v>0</v>
      </c>
      <c r="S37" s="182">
        <f t="shared" si="1"/>
        <v>0</v>
      </c>
      <c r="T37" s="182">
        <f t="shared" si="2"/>
        <v>582.20000000000005</v>
      </c>
      <c r="U37" s="193">
        <f t="shared" si="3"/>
        <v>0</v>
      </c>
      <c r="V37" s="193">
        <f t="shared" si="16"/>
        <v>582.20000000000005</v>
      </c>
      <c r="W37" s="182" t="e">
        <f t="shared" si="17"/>
        <v>#REF!</v>
      </c>
      <c r="X37" s="182" t="e">
        <f t="shared" si="6"/>
        <v>#REF!</v>
      </c>
      <c r="Y37" s="182" t="e">
        <f t="shared" si="7"/>
        <v>#REF!</v>
      </c>
    </row>
    <row r="38" spans="1:25" ht="30" customHeight="1" x14ac:dyDescent="0.3">
      <c r="A38" s="62">
        <v>32</v>
      </c>
      <c r="B38" s="352" t="str">
        <f>'Tab 2a'!B32</f>
        <v>Di=100 cm plasttruubi torustiku, tüüp 100PT, ehitamine (profileeritud plasttoru, SN8)</v>
      </c>
      <c r="C38" s="352"/>
      <c r="D38" s="352"/>
      <c r="E38" s="352"/>
      <c r="F38" s="352"/>
      <c r="G38" s="82" t="str">
        <f>'Tab 2a'!G32</f>
        <v>m</v>
      </c>
      <c r="H38" s="62">
        <f>'Tab 2a'!H32</f>
        <v>10</v>
      </c>
      <c r="I38" s="62">
        <f>'Tab 2a'!I32</f>
        <v>10</v>
      </c>
      <c r="J38" s="62">
        <f>'Tab 2a'!J32</f>
        <v>12</v>
      </c>
      <c r="K38" s="62">
        <f>'Tab 2a'!K32</f>
        <v>0</v>
      </c>
      <c r="L38" s="62">
        <f>'Tab 2a'!L32</f>
        <v>0</v>
      </c>
      <c r="M38" s="62" t="e">
        <f>'Tab 2a'!#REF!</f>
        <v>#REF!</v>
      </c>
      <c r="N38" s="62" t="e">
        <f>'Tab 2a'!#REF!</f>
        <v>#REF!</v>
      </c>
      <c r="O38" s="153">
        <f>'Tab 2a'!M32</f>
        <v>32</v>
      </c>
      <c r="P38" s="179">
        <v>77.650000000000006</v>
      </c>
      <c r="Q38" s="179" t="s">
        <v>419</v>
      </c>
      <c r="R38" s="182">
        <f t="shared" si="0"/>
        <v>776.5</v>
      </c>
      <c r="S38" s="182">
        <f t="shared" si="1"/>
        <v>776.5</v>
      </c>
      <c r="T38" s="182">
        <f t="shared" si="2"/>
        <v>931.80000000000007</v>
      </c>
      <c r="U38" s="193">
        <f t="shared" si="3"/>
        <v>0</v>
      </c>
      <c r="V38" s="193">
        <f t="shared" si="16"/>
        <v>0</v>
      </c>
      <c r="W38" s="182" t="e">
        <f t="shared" si="17"/>
        <v>#REF!</v>
      </c>
      <c r="X38" s="182" t="e">
        <f t="shared" si="6"/>
        <v>#REF!</v>
      </c>
      <c r="Y38" s="182" t="e">
        <f t="shared" si="7"/>
        <v>#REF!</v>
      </c>
    </row>
    <row r="39" spans="1:25" ht="30" customHeight="1" x14ac:dyDescent="0.3">
      <c r="A39" s="62">
        <v>33</v>
      </c>
      <c r="B39" s="352" t="e">
        <f>'Tab 2a'!#REF!</f>
        <v>#REF!</v>
      </c>
      <c r="C39" s="352"/>
      <c r="D39" s="352"/>
      <c r="E39" s="352"/>
      <c r="F39" s="352"/>
      <c r="G39" s="82" t="e">
        <f>'Tab 2a'!#REF!</f>
        <v>#REF!</v>
      </c>
      <c r="H39" s="62" t="e">
        <f>'Tab 2a'!#REF!</f>
        <v>#REF!</v>
      </c>
      <c r="I39" s="62" t="e">
        <f>'Tab 2a'!#REF!</f>
        <v>#REF!</v>
      </c>
      <c r="J39" s="62" t="e">
        <f>'Tab 2a'!#REF!</f>
        <v>#REF!</v>
      </c>
      <c r="K39" s="62" t="e">
        <f>'Tab 2a'!#REF!</f>
        <v>#REF!</v>
      </c>
      <c r="L39" s="62" t="e">
        <f>'Tab 2a'!#REF!</f>
        <v>#REF!</v>
      </c>
      <c r="M39" s="62" t="e">
        <f>'Tab 2a'!#REF!</f>
        <v>#REF!</v>
      </c>
      <c r="N39" s="62" t="e">
        <f>'Tab 2a'!#REF!</f>
        <v>#REF!</v>
      </c>
      <c r="O39" s="177" t="e">
        <f>'Tab 2a'!#REF!</f>
        <v>#REF!</v>
      </c>
      <c r="P39" s="184">
        <v>122.58</v>
      </c>
      <c r="Q39" s="185" t="s">
        <v>420</v>
      </c>
      <c r="R39" s="182" t="e">
        <f t="shared" si="0"/>
        <v>#REF!</v>
      </c>
      <c r="S39" s="182" t="e">
        <f t="shared" si="1"/>
        <v>#REF!</v>
      </c>
      <c r="T39" s="182" t="e">
        <f t="shared" si="2"/>
        <v>#REF!</v>
      </c>
      <c r="U39" s="193" t="e">
        <f t="shared" si="3"/>
        <v>#REF!</v>
      </c>
      <c r="V39" s="193" t="e">
        <f t="shared" si="16"/>
        <v>#REF!</v>
      </c>
      <c r="W39" s="182" t="e">
        <f t="shared" si="17"/>
        <v>#REF!</v>
      </c>
      <c r="X39" s="182" t="e">
        <f t="shared" si="6"/>
        <v>#REF!</v>
      </c>
      <c r="Y39" s="182" t="e">
        <f t="shared" si="7"/>
        <v>#REF!</v>
      </c>
    </row>
    <row r="40" spans="1:25" ht="30" customHeight="1" x14ac:dyDescent="0.3">
      <c r="A40" s="62">
        <v>34</v>
      </c>
      <c r="B40" s="352" t="str">
        <f>'Tab 2a'!B34</f>
        <v xml:space="preserve">Ø 50 cm plasttruubi mattotsaku ehitamine (tüüp MAO) </v>
      </c>
      <c r="C40" s="352"/>
      <c r="D40" s="352"/>
      <c r="E40" s="352"/>
      <c r="F40" s="352"/>
      <c r="G40" s="82" t="str">
        <f>'Tab 2a'!G34</f>
        <v>2 otsakut</v>
      </c>
      <c r="H40" s="62">
        <f>'Tab 2a'!H34</f>
        <v>3</v>
      </c>
      <c r="I40" s="62">
        <f>'Tab 2a'!I34</f>
        <v>5</v>
      </c>
      <c r="J40" s="62">
        <f>'Tab 2a'!J34</f>
        <v>4</v>
      </c>
      <c r="K40" s="62">
        <f>'Tab 2a'!K34</f>
        <v>6</v>
      </c>
      <c r="L40" s="62">
        <f>'Tab 2a'!L34</f>
        <v>0</v>
      </c>
      <c r="M40" s="62" t="e">
        <f>'Tab 2a'!#REF!</f>
        <v>#REF!</v>
      </c>
      <c r="N40" s="62" t="e">
        <f>'Tab 2a'!#REF!</f>
        <v>#REF!</v>
      </c>
      <c r="O40" s="153">
        <f>'Tab 2a'!M34</f>
        <v>18</v>
      </c>
      <c r="P40" s="179">
        <v>131.02000000000001</v>
      </c>
      <c r="Q40" s="179" t="s">
        <v>421</v>
      </c>
      <c r="R40" s="182">
        <f t="shared" si="0"/>
        <v>393.06000000000006</v>
      </c>
      <c r="S40" s="182">
        <f t="shared" si="1"/>
        <v>655.1</v>
      </c>
      <c r="T40" s="182">
        <f t="shared" si="2"/>
        <v>524.08000000000004</v>
      </c>
      <c r="U40" s="193">
        <f t="shared" si="3"/>
        <v>786.12000000000012</v>
      </c>
      <c r="V40" s="193">
        <f t="shared" si="16"/>
        <v>0</v>
      </c>
      <c r="W40" s="182" t="e">
        <f t="shared" si="17"/>
        <v>#REF!</v>
      </c>
      <c r="X40" s="182" t="e">
        <f t="shared" si="6"/>
        <v>#REF!</v>
      </c>
      <c r="Y40" s="182" t="e">
        <f t="shared" si="7"/>
        <v>#REF!</v>
      </c>
    </row>
    <row r="41" spans="1:25" ht="30" customHeight="1" x14ac:dyDescent="0.3">
      <c r="A41" s="62">
        <v>35</v>
      </c>
      <c r="B41" s="352" t="str">
        <f>'Tab 2a'!B35</f>
        <v xml:space="preserve">Ø 60 cm plasttruubi matt- ja kivikindlustus otsaku ehitamine (tüüp MAOK) </v>
      </c>
      <c r="C41" s="352"/>
      <c r="D41" s="352"/>
      <c r="E41" s="352"/>
      <c r="F41" s="352"/>
      <c r="G41" s="82" t="str">
        <f>'Tab 2a'!G35</f>
        <v>2 otsakut</v>
      </c>
      <c r="H41" s="62">
        <f>'Tab 2a'!H35</f>
        <v>0</v>
      </c>
      <c r="I41" s="62">
        <f>'Tab 2a'!I35</f>
        <v>0</v>
      </c>
      <c r="J41" s="62">
        <f>'Tab 2a'!J35</f>
        <v>1</v>
      </c>
      <c r="K41" s="62">
        <f>'Tab 2a'!K35</f>
        <v>0</v>
      </c>
      <c r="L41" s="62">
        <f>'Tab 2a'!L35</f>
        <v>1</v>
      </c>
      <c r="M41" s="62" t="e">
        <f>'Tab 2a'!#REF!</f>
        <v>#REF!</v>
      </c>
      <c r="N41" s="62" t="e">
        <f>'Tab 2a'!#REF!</f>
        <v>#REF!</v>
      </c>
      <c r="O41" s="153">
        <f>'Tab 2a'!M35</f>
        <v>2</v>
      </c>
      <c r="P41" s="179">
        <v>131.02000000000001</v>
      </c>
      <c r="Q41" s="179" t="s">
        <v>421</v>
      </c>
      <c r="R41" s="182">
        <f t="shared" si="0"/>
        <v>0</v>
      </c>
      <c r="S41" s="182">
        <f t="shared" si="1"/>
        <v>0</v>
      </c>
      <c r="T41" s="182">
        <f t="shared" si="2"/>
        <v>131.02000000000001</v>
      </c>
      <c r="U41" s="193">
        <f t="shared" si="3"/>
        <v>0</v>
      </c>
      <c r="V41" s="193">
        <f t="shared" si="16"/>
        <v>131.02000000000001</v>
      </c>
      <c r="W41" s="182" t="e">
        <f t="shared" si="17"/>
        <v>#REF!</v>
      </c>
      <c r="X41" s="182" t="e">
        <f t="shared" si="6"/>
        <v>#REF!</v>
      </c>
      <c r="Y41" s="182" t="e">
        <f t="shared" si="7"/>
        <v>#REF!</v>
      </c>
    </row>
    <row r="42" spans="1:25" ht="30" customHeight="1" x14ac:dyDescent="0.3">
      <c r="A42" s="62">
        <v>36</v>
      </c>
      <c r="B42" s="352" t="str">
        <f>'Tab 2a'!B36</f>
        <v xml:space="preserve">Ø 80 cm plasttruubi matt- ja kivikindlustus otsaku ehitamine (tüüp MAOK) </v>
      </c>
      <c r="C42" s="352"/>
      <c r="D42" s="352"/>
      <c r="E42" s="352"/>
      <c r="F42" s="352"/>
      <c r="G42" s="82" t="str">
        <f>'Tab 2a'!G36</f>
        <v>2 otsakut</v>
      </c>
      <c r="H42" s="62">
        <f>'Tab 2a'!H36</f>
        <v>0</v>
      </c>
      <c r="I42" s="62">
        <f>'Tab 2a'!I36</f>
        <v>0</v>
      </c>
      <c r="J42" s="62">
        <f>'Tab 2a'!J36</f>
        <v>0</v>
      </c>
      <c r="K42" s="62">
        <f>'Tab 2a'!K36</f>
        <v>2</v>
      </c>
      <c r="L42" s="62">
        <f>'Tab 2a'!L36</f>
        <v>0</v>
      </c>
      <c r="M42" s="62" t="e">
        <f>'Tab 2a'!#REF!</f>
        <v>#REF!</v>
      </c>
      <c r="N42" s="62" t="e">
        <f>'Tab 2a'!#REF!</f>
        <v>#REF!</v>
      </c>
      <c r="O42" s="153">
        <f>'Tab 2a'!M36</f>
        <v>2</v>
      </c>
      <c r="P42" s="179">
        <v>292.89999999999998</v>
      </c>
      <c r="Q42" s="179" t="s">
        <v>422</v>
      </c>
      <c r="R42" s="182">
        <f t="shared" si="0"/>
        <v>0</v>
      </c>
      <c r="S42" s="182">
        <f t="shared" si="1"/>
        <v>0</v>
      </c>
      <c r="T42" s="182">
        <f t="shared" si="2"/>
        <v>0</v>
      </c>
      <c r="U42" s="193">
        <f t="shared" si="3"/>
        <v>585.79999999999995</v>
      </c>
      <c r="V42" s="193">
        <f t="shared" si="16"/>
        <v>0</v>
      </c>
      <c r="W42" s="182" t="e">
        <f t="shared" si="17"/>
        <v>#REF!</v>
      </c>
      <c r="X42" s="182" t="e">
        <f t="shared" si="6"/>
        <v>#REF!</v>
      </c>
      <c r="Y42" s="182" t="e">
        <f t="shared" si="7"/>
        <v>#REF!</v>
      </c>
    </row>
    <row r="43" spans="1:25" ht="30" customHeight="1" x14ac:dyDescent="0.3">
      <c r="A43" s="62">
        <v>37</v>
      </c>
      <c r="B43" s="352" t="str">
        <f>'Tab 2a'!B37</f>
        <v xml:space="preserve">Ø 100 cm plasttruubi kivikindlustus otsaku ehitamine (tüüp KOK) </v>
      </c>
      <c r="C43" s="352"/>
      <c r="D43" s="352"/>
      <c r="E43" s="352"/>
      <c r="F43" s="352"/>
      <c r="G43" s="82" t="str">
        <f>'Tab 2a'!G37</f>
        <v>2 otsakut</v>
      </c>
      <c r="H43" s="62">
        <f>'Tab 2a'!H37</f>
        <v>1</v>
      </c>
      <c r="I43" s="62">
        <f>'Tab 2a'!I37</f>
        <v>1</v>
      </c>
      <c r="J43" s="62">
        <f>'Tab 2a'!J37</f>
        <v>2</v>
      </c>
      <c r="K43" s="62">
        <f>'Tab 2a'!K37</f>
        <v>0</v>
      </c>
      <c r="L43" s="62">
        <f>'Tab 2a'!L37</f>
        <v>0</v>
      </c>
      <c r="M43" s="62" t="e">
        <f>'Tab 2a'!#REF!</f>
        <v>#REF!</v>
      </c>
      <c r="N43" s="62" t="e">
        <f>'Tab 2a'!#REF!</f>
        <v>#REF!</v>
      </c>
      <c r="O43" s="153">
        <f>'Tab 2a'!M37</f>
        <v>4</v>
      </c>
      <c r="P43" s="179">
        <v>292.89999999999998</v>
      </c>
      <c r="Q43" s="179" t="s">
        <v>422</v>
      </c>
      <c r="R43" s="182">
        <f t="shared" si="0"/>
        <v>292.89999999999998</v>
      </c>
      <c r="S43" s="182">
        <f t="shared" si="1"/>
        <v>292.89999999999998</v>
      </c>
      <c r="T43" s="182">
        <f t="shared" si="2"/>
        <v>585.79999999999995</v>
      </c>
      <c r="U43" s="193">
        <f t="shared" si="3"/>
        <v>0</v>
      </c>
      <c r="V43" s="193">
        <f t="shared" si="16"/>
        <v>0</v>
      </c>
      <c r="W43" s="182" t="e">
        <f t="shared" si="17"/>
        <v>#REF!</v>
      </c>
      <c r="X43" s="182" t="e">
        <f t="shared" si="6"/>
        <v>#REF!</v>
      </c>
      <c r="Y43" s="182" t="e">
        <f t="shared" si="7"/>
        <v>#REF!</v>
      </c>
    </row>
    <row r="44" spans="1:25" ht="30" customHeight="1" x14ac:dyDescent="0.3">
      <c r="A44" s="62">
        <v>38</v>
      </c>
      <c r="B44" s="352" t="e">
        <f>'Tab 2a'!#REF!</f>
        <v>#REF!</v>
      </c>
      <c r="C44" s="352"/>
      <c r="D44" s="352"/>
      <c r="E44" s="352"/>
      <c r="F44" s="352"/>
      <c r="G44" s="82" t="e">
        <f>'Tab 2a'!#REF!</f>
        <v>#REF!</v>
      </c>
      <c r="H44" s="62" t="e">
        <f>'Tab 2a'!#REF!</f>
        <v>#REF!</v>
      </c>
      <c r="I44" s="62" t="e">
        <f>'Tab 2a'!#REF!</f>
        <v>#REF!</v>
      </c>
      <c r="J44" s="62" t="e">
        <f>'Tab 2a'!#REF!</f>
        <v>#REF!</v>
      </c>
      <c r="K44" s="62" t="e">
        <f>'Tab 2a'!#REF!</f>
        <v>#REF!</v>
      </c>
      <c r="L44" s="62" t="e">
        <f>'Tab 2a'!#REF!</f>
        <v>#REF!</v>
      </c>
      <c r="M44" s="62" t="e">
        <f>'Tab 2a'!#REF!</f>
        <v>#REF!</v>
      </c>
      <c r="N44" s="62" t="e">
        <f>'Tab 2a'!#REF!</f>
        <v>#REF!</v>
      </c>
      <c r="O44" s="153" t="e">
        <f>'Tab 2a'!#REF!</f>
        <v>#REF!</v>
      </c>
      <c r="P44" s="179">
        <v>292.89999999999998</v>
      </c>
      <c r="Q44" s="179" t="s">
        <v>422</v>
      </c>
      <c r="R44" s="182" t="e">
        <f t="shared" si="0"/>
        <v>#REF!</v>
      </c>
      <c r="S44" s="182" t="e">
        <f t="shared" si="1"/>
        <v>#REF!</v>
      </c>
      <c r="T44" s="182" t="e">
        <f t="shared" si="2"/>
        <v>#REF!</v>
      </c>
      <c r="U44" s="193" t="e">
        <f t="shared" si="3"/>
        <v>#REF!</v>
      </c>
      <c r="V44" s="193" t="e">
        <f t="shared" si="16"/>
        <v>#REF!</v>
      </c>
      <c r="W44" s="182" t="e">
        <f t="shared" si="17"/>
        <v>#REF!</v>
      </c>
      <c r="X44" s="182" t="e">
        <f t="shared" si="6"/>
        <v>#REF!</v>
      </c>
      <c r="Y44" s="182" t="e">
        <f t="shared" si="7"/>
        <v>#REF!</v>
      </c>
    </row>
    <row r="45" spans="1:25" ht="30" customHeight="1" x14ac:dyDescent="0.3">
      <c r="A45" s="62">
        <v>39</v>
      </c>
      <c r="B45" s="352" t="e">
        <f>'Tab 2a'!#REF!</f>
        <v>#REF!</v>
      </c>
      <c r="C45" s="352"/>
      <c r="D45" s="352"/>
      <c r="E45" s="352"/>
      <c r="F45" s="352"/>
      <c r="G45" s="82" t="e">
        <f>'Tab 2a'!#REF!</f>
        <v>#REF!</v>
      </c>
      <c r="H45" s="62" t="e">
        <f>'Tab 2a'!#REF!</f>
        <v>#REF!</v>
      </c>
      <c r="I45" s="62" t="e">
        <f>'Tab 2a'!#REF!</f>
        <v>#REF!</v>
      </c>
      <c r="J45" s="62" t="e">
        <f>'Tab 2a'!#REF!</f>
        <v>#REF!</v>
      </c>
      <c r="K45" s="62" t="e">
        <f>'Tab 2a'!#REF!</f>
        <v>#REF!</v>
      </c>
      <c r="L45" s="62" t="e">
        <f>'Tab 2a'!#REF!</f>
        <v>#REF!</v>
      </c>
      <c r="M45" s="62" t="e">
        <f>'Tab 2a'!#REF!</f>
        <v>#REF!</v>
      </c>
      <c r="N45" s="62" t="e">
        <f>'Tab 2a'!#REF!</f>
        <v>#REF!</v>
      </c>
      <c r="O45" s="177" t="e">
        <f>'Tab 2a'!#REF!</f>
        <v>#REF!</v>
      </c>
      <c r="P45" s="186">
        <v>791.67</v>
      </c>
      <c r="Q45" s="187" t="s">
        <v>424</v>
      </c>
      <c r="R45" s="182" t="e">
        <f t="shared" si="0"/>
        <v>#REF!</v>
      </c>
      <c r="S45" s="182" t="e">
        <f t="shared" si="1"/>
        <v>#REF!</v>
      </c>
      <c r="T45" s="182" t="e">
        <f t="shared" si="2"/>
        <v>#REF!</v>
      </c>
      <c r="U45" s="193" t="e">
        <f t="shared" si="3"/>
        <v>#REF!</v>
      </c>
      <c r="V45" s="193" t="e">
        <f t="shared" si="16"/>
        <v>#REF!</v>
      </c>
      <c r="W45" s="182" t="e">
        <f t="shared" si="17"/>
        <v>#REF!</v>
      </c>
      <c r="X45" s="182" t="e">
        <f t="shared" si="6"/>
        <v>#REF!</v>
      </c>
      <c r="Y45" s="182" t="e">
        <f t="shared" si="7"/>
        <v>#REF!</v>
      </c>
    </row>
    <row r="46" spans="1:25" x14ac:dyDescent="0.3">
      <c r="A46" s="62">
        <v>40</v>
      </c>
      <c r="B46" s="352" t="str">
        <f>'Tab 2a'!B39</f>
        <v>Tähispostid truubile</v>
      </c>
      <c r="C46" s="352"/>
      <c r="D46" s="352"/>
      <c r="E46" s="352"/>
      <c r="F46" s="352"/>
      <c r="G46" s="82" t="str">
        <f>'Tab 2a'!G39</f>
        <v>tk</v>
      </c>
      <c r="H46" s="62">
        <f>'Tab 2a'!H39</f>
        <v>4</v>
      </c>
      <c r="I46" s="62">
        <f>'Tab 2a'!I39</f>
        <v>0</v>
      </c>
      <c r="J46" s="62">
        <f>'Tab 2a'!J39</f>
        <v>4</v>
      </c>
      <c r="K46" s="62">
        <f>'Tab 2a'!K39</f>
        <v>0</v>
      </c>
      <c r="L46" s="62">
        <f>'Tab 2a'!L39</f>
        <v>0</v>
      </c>
      <c r="M46" s="62" t="e">
        <f>'Tab 2a'!#REF!</f>
        <v>#REF!</v>
      </c>
      <c r="N46" s="62" t="e">
        <f>'Tab 2a'!#REF!</f>
        <v>#REF!</v>
      </c>
      <c r="O46" s="153">
        <f>'Tab 2a'!M39</f>
        <v>8</v>
      </c>
      <c r="P46" s="181">
        <v>16</v>
      </c>
      <c r="Q46" s="179" t="s">
        <v>401</v>
      </c>
      <c r="R46" s="182">
        <f t="shared" si="0"/>
        <v>64</v>
      </c>
      <c r="S46" s="182">
        <f t="shared" si="1"/>
        <v>0</v>
      </c>
      <c r="T46" s="182">
        <f t="shared" si="2"/>
        <v>64</v>
      </c>
      <c r="U46" s="193">
        <f t="shared" si="3"/>
        <v>0</v>
      </c>
      <c r="V46" s="193">
        <f t="shared" si="16"/>
        <v>0</v>
      </c>
      <c r="W46" s="182" t="e">
        <f t="shared" si="17"/>
        <v>#REF!</v>
      </c>
      <c r="X46" s="182" t="e">
        <f t="shared" si="6"/>
        <v>#REF!</v>
      </c>
      <c r="Y46" s="182" t="e">
        <f t="shared" si="7"/>
        <v>#REF!</v>
      </c>
    </row>
    <row r="47" spans="1:25" x14ac:dyDescent="0.3">
      <c r="A47" s="62">
        <v>41</v>
      </c>
      <c r="B47" s="352" t="e">
        <f>'Tab 2a'!#REF!</f>
        <v>#REF!</v>
      </c>
      <c r="C47" s="352"/>
      <c r="D47" s="352"/>
      <c r="E47" s="352"/>
      <c r="F47" s="352"/>
      <c r="G47" s="82" t="e">
        <f>'Tab 2a'!#REF!</f>
        <v>#REF!</v>
      </c>
      <c r="H47" s="62" t="e">
        <f>'Tab 2a'!#REF!</f>
        <v>#REF!</v>
      </c>
      <c r="I47" s="62" t="e">
        <f>'Tab 2a'!#REF!</f>
        <v>#REF!</v>
      </c>
      <c r="J47" s="62" t="e">
        <f>'Tab 2a'!#REF!</f>
        <v>#REF!</v>
      </c>
      <c r="K47" s="62" t="e">
        <f>'Tab 2a'!#REF!</f>
        <v>#REF!</v>
      </c>
      <c r="L47" s="62" t="e">
        <f>'Tab 2a'!#REF!</f>
        <v>#REF!</v>
      </c>
      <c r="M47" s="62" t="e">
        <f>'Tab 2a'!#REF!</f>
        <v>#REF!</v>
      </c>
      <c r="N47" s="62" t="e">
        <f>'Tab 2a'!#REF!</f>
        <v>#REF!</v>
      </c>
      <c r="O47" s="153" t="e">
        <f>'Tab 2a'!#REF!</f>
        <v>#REF!</v>
      </c>
      <c r="P47" s="179">
        <v>0.82</v>
      </c>
      <c r="Q47" s="179" t="s">
        <v>411</v>
      </c>
      <c r="R47" s="182" t="e">
        <f t="shared" si="0"/>
        <v>#REF!</v>
      </c>
      <c r="S47" s="182" t="e">
        <f t="shared" si="1"/>
        <v>#REF!</v>
      </c>
      <c r="T47" s="182" t="e">
        <f t="shared" si="2"/>
        <v>#REF!</v>
      </c>
      <c r="U47" s="193" t="e">
        <f t="shared" si="3"/>
        <v>#REF!</v>
      </c>
      <c r="V47" s="193" t="e">
        <f t="shared" si="16"/>
        <v>#REF!</v>
      </c>
      <c r="W47" s="182" t="e">
        <f t="shared" si="17"/>
        <v>#REF!</v>
      </c>
      <c r="X47" s="182" t="e">
        <f t="shared" si="6"/>
        <v>#REF!</v>
      </c>
      <c r="Y47" s="182" t="e">
        <f t="shared" si="7"/>
        <v>#REF!</v>
      </c>
    </row>
    <row r="48" spans="1:25" x14ac:dyDescent="0.3">
      <c r="A48" s="62">
        <v>42</v>
      </c>
      <c r="B48" s="352" t="e">
        <f>'Tab 2a'!#REF!</f>
        <v>#REF!</v>
      </c>
      <c r="C48" s="352"/>
      <c r="D48" s="352"/>
      <c r="E48" s="352"/>
      <c r="F48" s="352"/>
      <c r="G48" s="82" t="e">
        <f>'Tab 2a'!#REF!</f>
        <v>#REF!</v>
      </c>
      <c r="H48" s="62" t="e">
        <f>'Tab 2a'!#REF!</f>
        <v>#REF!</v>
      </c>
      <c r="I48" s="62" t="e">
        <f>'Tab 2a'!#REF!</f>
        <v>#REF!</v>
      </c>
      <c r="J48" s="62" t="e">
        <f>'Tab 2a'!#REF!</f>
        <v>#REF!</v>
      </c>
      <c r="K48" s="62" t="e">
        <f>'Tab 2a'!#REF!</f>
        <v>#REF!</v>
      </c>
      <c r="L48" s="62" t="e">
        <f>'Tab 2a'!#REF!</f>
        <v>#REF!</v>
      </c>
      <c r="M48" s="62" t="e">
        <f>'Tab 2a'!#REF!</f>
        <v>#REF!</v>
      </c>
      <c r="N48" s="62" t="e">
        <f>'Tab 2a'!#REF!</f>
        <v>#REF!</v>
      </c>
      <c r="O48" s="153" t="e">
        <f>'Tab 2a'!#REF!</f>
        <v>#REF!</v>
      </c>
      <c r="P48" s="179">
        <v>0.82</v>
      </c>
      <c r="Q48" s="179" t="s">
        <v>411</v>
      </c>
      <c r="R48" s="182" t="e">
        <f t="shared" si="0"/>
        <v>#REF!</v>
      </c>
      <c r="S48" s="182" t="e">
        <f t="shared" si="1"/>
        <v>#REF!</v>
      </c>
      <c r="T48" s="182" t="e">
        <f t="shared" si="2"/>
        <v>#REF!</v>
      </c>
      <c r="U48" s="193" t="e">
        <f t="shared" si="3"/>
        <v>#REF!</v>
      </c>
      <c r="V48" s="193" t="e">
        <f t="shared" si="16"/>
        <v>#REF!</v>
      </c>
      <c r="W48" s="182" t="e">
        <f t="shared" si="17"/>
        <v>#REF!</v>
      </c>
      <c r="X48" s="182" t="e">
        <f t="shared" si="6"/>
        <v>#REF!</v>
      </c>
      <c r="Y48" s="182" t="e">
        <f t="shared" si="7"/>
        <v>#REF!</v>
      </c>
    </row>
    <row r="49" spans="1:25" x14ac:dyDescent="0.3">
      <c r="A49" s="62">
        <v>43</v>
      </c>
      <c r="B49" s="352" t="str">
        <f>'Tab 2a'!B41</f>
        <v>Lisakaeve vana truubi eemaldamiseks</v>
      </c>
      <c r="C49" s="352"/>
      <c r="D49" s="352"/>
      <c r="E49" s="352"/>
      <c r="F49" s="352"/>
      <c r="G49" s="82" t="str">
        <f>'Tab 2a'!G41</f>
        <v>m3</v>
      </c>
      <c r="H49" s="62">
        <f>'Tab 2a'!H41</f>
        <v>40</v>
      </c>
      <c r="I49" s="62">
        <f>'Tab 2a'!I41</f>
        <v>62</v>
      </c>
      <c r="J49" s="62">
        <f>'Tab 2a'!J41</f>
        <v>68</v>
      </c>
      <c r="K49" s="62">
        <f>'Tab 2a'!K41</f>
        <v>50</v>
      </c>
      <c r="L49" s="62">
        <f>'Tab 2a'!L41</f>
        <v>14</v>
      </c>
      <c r="M49" s="62" t="e">
        <f>'Tab 2a'!#REF!</f>
        <v>#REF!</v>
      </c>
      <c r="N49" s="62" t="e">
        <f>'Tab 2a'!#REF!</f>
        <v>#REF!</v>
      </c>
      <c r="O49" s="153">
        <f>'Tab 2a'!M41</f>
        <v>234</v>
      </c>
      <c r="P49" s="179">
        <v>0.82</v>
      </c>
      <c r="Q49" s="179" t="s">
        <v>411</v>
      </c>
      <c r="R49" s="182">
        <f t="shared" si="0"/>
        <v>32.799999999999997</v>
      </c>
      <c r="S49" s="182">
        <f t="shared" si="1"/>
        <v>50.839999999999996</v>
      </c>
      <c r="T49" s="182">
        <f t="shared" si="2"/>
        <v>55.76</v>
      </c>
      <c r="U49" s="193">
        <f t="shared" si="3"/>
        <v>41</v>
      </c>
      <c r="V49" s="193">
        <f t="shared" si="16"/>
        <v>11.479999999999999</v>
      </c>
      <c r="W49" s="182" t="e">
        <f t="shared" si="17"/>
        <v>#REF!</v>
      </c>
      <c r="X49" s="182" t="e">
        <f t="shared" si="6"/>
        <v>#REF!</v>
      </c>
      <c r="Y49" s="182" t="e">
        <f t="shared" si="7"/>
        <v>#REF!</v>
      </c>
    </row>
    <row r="50" spans="1:25" x14ac:dyDescent="0.3">
      <c r="A50" s="62">
        <v>44</v>
      </c>
      <c r="B50" s="352" t="str">
        <f>'Tab 2a'!B42</f>
        <v xml:space="preserve">Ø 50 cm truubitoru väljatõstmine </v>
      </c>
      <c r="C50" s="352"/>
      <c r="D50" s="352"/>
      <c r="E50" s="352"/>
      <c r="F50" s="352"/>
      <c r="G50" s="82" t="str">
        <f>'Tab 2a'!G42</f>
        <v>m</v>
      </c>
      <c r="H50" s="62">
        <f>'Tab 2a'!H42</f>
        <v>22</v>
      </c>
      <c r="I50" s="62">
        <f>'Tab 2a'!I42</f>
        <v>16</v>
      </c>
      <c r="J50" s="62">
        <f>'Tab 2a'!J42</f>
        <v>30</v>
      </c>
      <c r="K50" s="62">
        <f>'Tab 2a'!K42</f>
        <v>15</v>
      </c>
      <c r="L50" s="62">
        <f>'Tab 2a'!L42</f>
        <v>0</v>
      </c>
      <c r="M50" s="62" t="e">
        <f>'Tab 2a'!#REF!</f>
        <v>#REF!</v>
      </c>
      <c r="N50" s="62" t="e">
        <f>'Tab 2a'!#REF!</f>
        <v>#REF!</v>
      </c>
      <c r="O50" s="153">
        <f>'Tab 2a'!M42</f>
        <v>83</v>
      </c>
      <c r="P50" s="179">
        <v>6.07</v>
      </c>
      <c r="Q50" s="179" t="s">
        <v>425</v>
      </c>
      <c r="R50" s="182">
        <f t="shared" si="0"/>
        <v>133.54000000000002</v>
      </c>
      <c r="S50" s="182">
        <f t="shared" si="1"/>
        <v>97.12</v>
      </c>
      <c r="T50" s="182">
        <f t="shared" si="2"/>
        <v>182.10000000000002</v>
      </c>
      <c r="U50" s="193">
        <f t="shared" si="3"/>
        <v>91.050000000000011</v>
      </c>
      <c r="V50" s="193">
        <f t="shared" si="16"/>
        <v>0</v>
      </c>
      <c r="W50" s="182" t="e">
        <f t="shared" si="17"/>
        <v>#REF!</v>
      </c>
      <c r="X50" s="182" t="e">
        <f t="shared" si="6"/>
        <v>#REF!</v>
      </c>
      <c r="Y50" s="182" t="e">
        <f t="shared" si="7"/>
        <v>#REF!</v>
      </c>
    </row>
    <row r="51" spans="1:25" x14ac:dyDescent="0.3">
      <c r="A51" s="62">
        <v>45</v>
      </c>
      <c r="B51" s="352" t="str">
        <f>'Tab 2a'!B43</f>
        <v xml:space="preserve">Ø 75 cm truubitoru väljatõstmine </v>
      </c>
      <c r="C51" s="352"/>
      <c r="D51" s="352"/>
      <c r="E51" s="352"/>
      <c r="F51" s="352"/>
      <c r="G51" s="82" t="str">
        <f>'Tab 2a'!G43</f>
        <v>m</v>
      </c>
      <c r="H51" s="62">
        <f>'Tab 2a'!H43</f>
        <v>0</v>
      </c>
      <c r="I51" s="62">
        <f>'Tab 2a'!I43</f>
        <v>17</v>
      </c>
      <c r="J51" s="62">
        <f>'Tab 2a'!J43</f>
        <v>8</v>
      </c>
      <c r="K51" s="62">
        <f>'Tab 2a'!K43</f>
        <v>0</v>
      </c>
      <c r="L51" s="62">
        <f>'Tab 2a'!L43</f>
        <v>9</v>
      </c>
      <c r="M51" s="62" t="e">
        <f>'Tab 2a'!#REF!</f>
        <v>#REF!</v>
      </c>
      <c r="N51" s="62" t="e">
        <f>'Tab 2a'!#REF!</f>
        <v>#REF!</v>
      </c>
      <c r="O51" s="153">
        <f>'Tab 2a'!M43</f>
        <v>34</v>
      </c>
      <c r="P51" s="184">
        <v>9.07</v>
      </c>
      <c r="Q51" s="185" t="s">
        <v>426</v>
      </c>
      <c r="R51" s="182">
        <f t="shared" si="0"/>
        <v>0</v>
      </c>
      <c r="S51" s="182">
        <f t="shared" si="1"/>
        <v>154.19</v>
      </c>
      <c r="T51" s="182">
        <f t="shared" si="2"/>
        <v>72.56</v>
      </c>
      <c r="U51" s="193">
        <f t="shared" si="3"/>
        <v>0</v>
      </c>
      <c r="V51" s="193">
        <f t="shared" si="16"/>
        <v>81.63</v>
      </c>
      <c r="W51" s="182" t="e">
        <f t="shared" si="17"/>
        <v>#REF!</v>
      </c>
      <c r="X51" s="182" t="e">
        <f t="shared" si="6"/>
        <v>#REF!</v>
      </c>
      <c r="Y51" s="182" t="e">
        <f t="shared" si="7"/>
        <v>#REF!</v>
      </c>
    </row>
    <row r="52" spans="1:25" x14ac:dyDescent="0.3">
      <c r="A52" s="62">
        <v>46</v>
      </c>
      <c r="B52" s="352" t="e">
        <f>'Tab 2a'!#REF!</f>
        <v>#REF!</v>
      </c>
      <c r="C52" s="352"/>
      <c r="D52" s="352"/>
      <c r="E52" s="352"/>
      <c r="F52" s="352"/>
      <c r="G52" s="82" t="e">
        <f>'Tab 2a'!#REF!</f>
        <v>#REF!</v>
      </c>
      <c r="H52" s="62" t="e">
        <f>'Tab 2a'!#REF!</f>
        <v>#REF!</v>
      </c>
      <c r="I52" s="62" t="e">
        <f>'Tab 2a'!#REF!</f>
        <v>#REF!</v>
      </c>
      <c r="J52" s="62" t="e">
        <f>'Tab 2a'!#REF!</f>
        <v>#REF!</v>
      </c>
      <c r="K52" s="62" t="e">
        <f>'Tab 2a'!#REF!</f>
        <v>#REF!</v>
      </c>
      <c r="L52" s="62" t="e">
        <f>'Tab 2a'!#REF!</f>
        <v>#REF!</v>
      </c>
      <c r="M52" s="62" t="e">
        <f>'Tab 2a'!#REF!</f>
        <v>#REF!</v>
      </c>
      <c r="N52" s="62" t="e">
        <f>'Tab 2a'!#REF!</f>
        <v>#REF!</v>
      </c>
      <c r="O52" s="177" t="e">
        <f>'Tab 2a'!#REF!</f>
        <v>#REF!</v>
      </c>
      <c r="P52" s="184">
        <v>12.14</v>
      </c>
      <c r="Q52" s="185" t="s">
        <v>427</v>
      </c>
      <c r="R52" s="182" t="e">
        <f t="shared" si="0"/>
        <v>#REF!</v>
      </c>
      <c r="S52" s="182" t="e">
        <f t="shared" si="1"/>
        <v>#REF!</v>
      </c>
      <c r="T52" s="182" t="e">
        <f t="shared" si="2"/>
        <v>#REF!</v>
      </c>
      <c r="U52" s="193" t="e">
        <f t="shared" si="3"/>
        <v>#REF!</v>
      </c>
      <c r="V52" s="193" t="e">
        <f t="shared" si="16"/>
        <v>#REF!</v>
      </c>
      <c r="W52" s="182" t="e">
        <f t="shared" si="17"/>
        <v>#REF!</v>
      </c>
      <c r="X52" s="182" t="e">
        <f t="shared" si="6"/>
        <v>#REF!</v>
      </c>
      <c r="Y52" s="182" t="e">
        <f t="shared" si="7"/>
        <v>#REF!</v>
      </c>
    </row>
    <row r="53" spans="1:25" x14ac:dyDescent="0.3">
      <c r="A53" s="62">
        <v>47</v>
      </c>
      <c r="B53" s="352" t="str">
        <f>'Tab 2a'!B44</f>
        <v xml:space="preserve">Ø 100 cm truubitoru väljatõstmine </v>
      </c>
      <c r="C53" s="352"/>
      <c r="D53" s="352"/>
      <c r="E53" s="352"/>
      <c r="F53" s="352"/>
      <c r="G53" s="82" t="str">
        <f>'Tab 2a'!G44</f>
        <v>m</v>
      </c>
      <c r="H53" s="62">
        <f>'Tab 2a'!H44</f>
        <v>6</v>
      </c>
      <c r="I53" s="62">
        <f>'Tab 2a'!I44</f>
        <v>8</v>
      </c>
      <c r="J53" s="62">
        <f>'Tab 2a'!J44</f>
        <v>8</v>
      </c>
      <c r="K53" s="62">
        <f>'Tab 2a'!K44</f>
        <v>16</v>
      </c>
      <c r="L53" s="62">
        <f>'Tab 2a'!L44</f>
        <v>0</v>
      </c>
      <c r="M53" s="62" t="e">
        <f>'Tab 2a'!#REF!</f>
        <v>#REF!</v>
      </c>
      <c r="N53" s="62" t="e">
        <f>'Tab 2a'!#REF!</f>
        <v>#REF!</v>
      </c>
      <c r="O53" s="177">
        <f>'Tab 2a'!M44</f>
        <v>38</v>
      </c>
      <c r="P53" s="184">
        <v>12.14</v>
      </c>
      <c r="Q53" s="185" t="s">
        <v>427</v>
      </c>
      <c r="R53" s="182">
        <f t="shared" si="0"/>
        <v>72.84</v>
      </c>
      <c r="S53" s="182">
        <f t="shared" si="1"/>
        <v>97.12</v>
      </c>
      <c r="T53" s="182">
        <f t="shared" si="2"/>
        <v>97.12</v>
      </c>
      <c r="U53" s="193">
        <f t="shared" si="3"/>
        <v>194.24</v>
      </c>
      <c r="V53" s="193">
        <f t="shared" si="16"/>
        <v>0</v>
      </c>
      <c r="W53" s="182" t="e">
        <f t="shared" si="17"/>
        <v>#REF!</v>
      </c>
      <c r="X53" s="182" t="e">
        <f t="shared" si="6"/>
        <v>#REF!</v>
      </c>
      <c r="Y53" s="182" t="e">
        <f t="shared" si="7"/>
        <v>#REF!</v>
      </c>
    </row>
    <row r="54" spans="1:25" x14ac:dyDescent="0.3">
      <c r="A54" s="62">
        <v>48</v>
      </c>
      <c r="B54" s="352" t="str">
        <f>'Tab 2a'!B45</f>
        <v>Otsaku lammutus</v>
      </c>
      <c r="C54" s="352"/>
      <c r="D54" s="352"/>
      <c r="E54" s="352"/>
      <c r="F54" s="352"/>
      <c r="G54" s="82" t="str">
        <f>'Tab 2a'!G45</f>
        <v>m3</v>
      </c>
      <c r="H54" s="82">
        <f>'Tab 2a'!H45</f>
        <v>0</v>
      </c>
      <c r="I54" s="82">
        <f>'Tab 2a'!I45</f>
        <v>0</v>
      </c>
      <c r="J54" s="82">
        <f>'Tab 2a'!J45</f>
        <v>2</v>
      </c>
      <c r="K54" s="82">
        <f>'Tab 2a'!K45</f>
        <v>0</v>
      </c>
      <c r="L54" s="82">
        <f>'Tab 2a'!L45</f>
        <v>0</v>
      </c>
      <c r="M54" s="82" t="e">
        <f>'Tab 2a'!#REF!</f>
        <v>#REF!</v>
      </c>
      <c r="N54" s="82" t="e">
        <f>'Tab 2a'!#REF!</f>
        <v>#REF!</v>
      </c>
      <c r="O54" s="177">
        <f>'Tab 2a'!M45</f>
        <v>2</v>
      </c>
      <c r="P54" s="180">
        <v>101.62</v>
      </c>
      <c r="Q54" s="188" t="s">
        <v>428</v>
      </c>
      <c r="R54" s="182">
        <f t="shared" si="0"/>
        <v>0</v>
      </c>
      <c r="S54" s="182">
        <f t="shared" si="1"/>
        <v>0</v>
      </c>
      <c r="T54" s="182">
        <f t="shared" si="2"/>
        <v>203.24</v>
      </c>
      <c r="U54" s="193">
        <f t="shared" si="3"/>
        <v>0</v>
      </c>
      <c r="V54" s="193">
        <f t="shared" si="16"/>
        <v>0</v>
      </c>
      <c r="W54" s="182" t="e">
        <f t="shared" si="17"/>
        <v>#REF!</v>
      </c>
      <c r="X54" s="182" t="e">
        <f t="shared" si="6"/>
        <v>#REF!</v>
      </c>
      <c r="Y54" s="182" t="e">
        <f t="shared" si="7"/>
        <v>#REF!</v>
      </c>
    </row>
    <row r="55" spans="1:25" x14ac:dyDescent="0.3">
      <c r="A55" s="62">
        <v>49</v>
      </c>
      <c r="B55" s="352" t="str">
        <f>'Tab 2a'!B46</f>
        <v>Truubitorude utiliseerimine</v>
      </c>
      <c r="C55" s="352"/>
      <c r="D55" s="352"/>
      <c r="E55" s="352"/>
      <c r="F55" s="352"/>
      <c r="G55" s="82" t="str">
        <f>'Tab 2a'!G46</f>
        <v>m</v>
      </c>
      <c r="H55" s="78">
        <f>'Tab 2a'!H46</f>
        <v>28</v>
      </c>
      <c r="I55" s="78">
        <f>'Tab 2a'!I46</f>
        <v>41</v>
      </c>
      <c r="J55" s="78">
        <f>'Tab 2a'!J46</f>
        <v>46</v>
      </c>
      <c r="K55" s="78">
        <f>'Tab 2a'!K46</f>
        <v>31</v>
      </c>
      <c r="L55" s="78">
        <f>'Tab 2a'!L46</f>
        <v>9</v>
      </c>
      <c r="M55" s="78" t="e">
        <f>'Tab 2a'!#REF!</f>
        <v>#REF!</v>
      </c>
      <c r="N55" s="78" t="e">
        <f>'Tab 2a'!#REF!</f>
        <v>#REF!</v>
      </c>
      <c r="O55" s="177">
        <f>'Tab 2a'!M46</f>
        <v>155</v>
      </c>
      <c r="P55" s="189">
        <v>3.8</v>
      </c>
      <c r="Q55" s="187" t="s">
        <v>401</v>
      </c>
      <c r="R55" s="182">
        <f t="shared" si="0"/>
        <v>106.39999999999999</v>
      </c>
      <c r="S55" s="182">
        <f t="shared" si="1"/>
        <v>155.79999999999998</v>
      </c>
      <c r="T55" s="182">
        <f t="shared" si="2"/>
        <v>174.79999999999998</v>
      </c>
      <c r="U55" s="193">
        <f t="shared" si="3"/>
        <v>117.8</v>
      </c>
      <c r="V55" s="193">
        <f t="shared" si="16"/>
        <v>34.199999999999996</v>
      </c>
      <c r="W55" s="182" t="e">
        <f t="shared" si="17"/>
        <v>#REF!</v>
      </c>
      <c r="X55" s="182" t="e">
        <f t="shared" si="6"/>
        <v>#REF!</v>
      </c>
      <c r="Y55" s="182" t="e">
        <f t="shared" si="7"/>
        <v>#REF!</v>
      </c>
    </row>
    <row r="56" spans="1:25" x14ac:dyDescent="0.3">
      <c r="A56" s="62">
        <v>50</v>
      </c>
      <c r="B56" s="352" t="str">
        <f>'Tab 2a'!B47</f>
        <v>Otsakute utiliseerimine</v>
      </c>
      <c r="C56" s="352"/>
      <c r="D56" s="352"/>
      <c r="E56" s="352"/>
      <c r="F56" s="352"/>
      <c r="G56" s="82" t="str">
        <f>'Tab 2a'!G47</f>
        <v>m3</v>
      </c>
      <c r="H56" s="82">
        <f>'Tab 2a'!H47</f>
        <v>0</v>
      </c>
      <c r="I56" s="82">
        <f>'Tab 2a'!I47</f>
        <v>0</v>
      </c>
      <c r="J56" s="82">
        <f>'Tab 2a'!J47</f>
        <v>2</v>
      </c>
      <c r="K56" s="82">
        <f>'Tab 2a'!K47</f>
        <v>0</v>
      </c>
      <c r="L56" s="82">
        <f>'Tab 2a'!L47</f>
        <v>0</v>
      </c>
      <c r="M56" s="82" t="e">
        <f>'Tab 2a'!#REF!</f>
        <v>#REF!</v>
      </c>
      <c r="N56" s="82" t="e">
        <f>'Tab 2a'!#REF!</f>
        <v>#REF!</v>
      </c>
      <c r="O56" s="177">
        <f>'Tab 2a'!M47</f>
        <v>2</v>
      </c>
      <c r="P56" s="189">
        <v>3.8</v>
      </c>
      <c r="Q56" s="187" t="s">
        <v>401</v>
      </c>
      <c r="R56" s="182">
        <f t="shared" si="0"/>
        <v>0</v>
      </c>
      <c r="S56" s="182">
        <f t="shared" si="1"/>
        <v>0</v>
      </c>
      <c r="T56" s="182">
        <f t="shared" si="2"/>
        <v>7.6</v>
      </c>
      <c r="U56" s="193">
        <f t="shared" si="3"/>
        <v>0</v>
      </c>
      <c r="V56" s="193">
        <f t="shared" si="16"/>
        <v>0</v>
      </c>
      <c r="W56" s="182" t="e">
        <f t="shared" si="17"/>
        <v>#REF!</v>
      </c>
      <c r="X56" s="182" t="e">
        <f t="shared" si="6"/>
        <v>#REF!</v>
      </c>
      <c r="Y56" s="182" t="e">
        <f t="shared" si="7"/>
        <v>#REF!</v>
      </c>
    </row>
    <row r="57" spans="1:25" x14ac:dyDescent="0.3">
      <c r="A57" s="62">
        <v>51</v>
      </c>
      <c r="B57" s="352" t="str">
        <f>'Tab 2a'!B53</f>
        <v>150/ 210 cm truubi setetest puhastamine, setet kuni 1/4Ø</v>
      </c>
      <c r="C57" s="352"/>
      <c r="D57" s="352"/>
      <c r="E57" s="352"/>
      <c r="F57" s="352"/>
      <c r="G57" s="82" t="str">
        <f>'Tab 2a'!G53</f>
        <v>m</v>
      </c>
      <c r="H57" s="82">
        <f>'Tab 2a'!H53</f>
        <v>0</v>
      </c>
      <c r="I57" s="82">
        <f>'Tab 2a'!I53</f>
        <v>0</v>
      </c>
      <c r="J57" s="82">
        <f>'Tab 2a'!J53</f>
        <v>0</v>
      </c>
      <c r="K57" s="82">
        <f>'Tab 2a'!K53</f>
        <v>0</v>
      </c>
      <c r="L57" s="82">
        <f>'Tab 2a'!L53</f>
        <v>18</v>
      </c>
      <c r="M57" s="82" t="e">
        <f>'Tab 2a'!#REF!</f>
        <v>#REF!</v>
      </c>
      <c r="N57" s="82" t="e">
        <f>'Tab 2a'!#REF!</f>
        <v>#REF!</v>
      </c>
      <c r="O57" s="177">
        <f>'Tab 2a'!M53</f>
        <v>18</v>
      </c>
      <c r="P57" s="186">
        <v>5.69</v>
      </c>
      <c r="Q57" s="187" t="s">
        <v>429</v>
      </c>
      <c r="R57" s="182">
        <f t="shared" si="0"/>
        <v>0</v>
      </c>
      <c r="S57" s="182">
        <f t="shared" si="1"/>
        <v>0</v>
      </c>
      <c r="T57" s="182">
        <f t="shared" si="2"/>
        <v>0</v>
      </c>
      <c r="U57" s="193">
        <f t="shared" si="3"/>
        <v>0</v>
      </c>
      <c r="V57" s="193">
        <f t="shared" si="16"/>
        <v>102.42</v>
      </c>
      <c r="W57" s="182" t="e">
        <f t="shared" si="17"/>
        <v>#REF!</v>
      </c>
      <c r="X57" s="182" t="e">
        <f t="shared" si="6"/>
        <v>#REF!</v>
      </c>
      <c r="Y57" s="182" t="e">
        <f t="shared" si="7"/>
        <v>#REF!</v>
      </c>
    </row>
    <row r="58" spans="1:25" x14ac:dyDescent="0.3">
      <c r="A58" s="62">
        <v>52</v>
      </c>
      <c r="B58" s="172"/>
      <c r="C58" s="172"/>
      <c r="D58" s="172"/>
      <c r="E58" s="172"/>
      <c r="F58" s="172"/>
      <c r="G58" s="82"/>
      <c r="H58" s="82"/>
      <c r="I58" s="82"/>
      <c r="J58" s="82"/>
      <c r="K58" s="82"/>
      <c r="L58" s="82"/>
      <c r="M58" s="82"/>
      <c r="N58" s="82"/>
      <c r="O58" s="177"/>
      <c r="P58" s="186"/>
      <c r="Q58" s="229" t="s">
        <v>1</v>
      </c>
      <c r="R58" s="230" t="e">
        <f>SUM(R35:R57)</f>
        <v>#REF!</v>
      </c>
      <c r="S58" s="230" t="e">
        <f t="shared" ref="S58:X58" si="18">SUM(S35:S57)</f>
        <v>#REF!</v>
      </c>
      <c r="T58" s="230" t="e">
        <f t="shared" si="18"/>
        <v>#REF!</v>
      </c>
      <c r="U58" s="230" t="e">
        <f t="shared" si="18"/>
        <v>#REF!</v>
      </c>
      <c r="V58" s="230" t="e">
        <f t="shared" si="18"/>
        <v>#REF!</v>
      </c>
      <c r="W58" s="230" t="e">
        <f t="shared" si="18"/>
        <v>#REF!</v>
      </c>
      <c r="X58" s="230" t="e">
        <f t="shared" si="18"/>
        <v>#REF!</v>
      </c>
      <c r="Y58" s="230" t="e">
        <f>SUM(R58:X58)</f>
        <v>#REF!</v>
      </c>
    </row>
    <row r="59" spans="1:25" ht="12.75" customHeight="1" x14ac:dyDescent="0.3">
      <c r="A59" s="62">
        <v>53</v>
      </c>
      <c r="B59" s="450" t="str">
        <f>'Tab 2a'!B54</f>
        <v>IV.Keskkonnarajatiste ehitamine</v>
      </c>
      <c r="C59" s="451"/>
      <c r="D59" s="451"/>
      <c r="E59" s="451"/>
      <c r="F59" s="451"/>
      <c r="G59" s="451"/>
      <c r="H59" s="451"/>
      <c r="I59" s="451"/>
      <c r="J59" s="451"/>
      <c r="K59" s="451"/>
      <c r="L59" s="451"/>
      <c r="M59" s="451"/>
      <c r="N59" s="451"/>
      <c r="O59" s="451"/>
      <c r="P59" s="451"/>
      <c r="Q59" s="451"/>
      <c r="R59" s="451"/>
      <c r="S59" s="451"/>
      <c r="T59" s="451"/>
      <c r="U59" s="451"/>
      <c r="V59" s="451"/>
      <c r="W59" s="451"/>
      <c r="X59" s="451"/>
      <c r="Y59" s="452"/>
    </row>
    <row r="60" spans="1:25" x14ac:dyDescent="0.3">
      <c r="A60" s="62">
        <v>54</v>
      </c>
      <c r="B60" s="360" t="str">
        <f>'Tab 2a'!B55</f>
        <v>Settebasseini mahamärkimine</v>
      </c>
      <c r="C60" s="360"/>
      <c r="D60" s="360"/>
      <c r="E60" s="360"/>
      <c r="F60" s="360"/>
      <c r="G60" s="131" t="str">
        <f>'Tab 2a'!G55</f>
        <v>tk</v>
      </c>
      <c r="H60" s="132">
        <f>'Tab 2a'!H55</f>
        <v>0</v>
      </c>
      <c r="I60" s="112">
        <f>'Tab 2a'!I55</f>
        <v>0</v>
      </c>
      <c r="J60" s="112">
        <f>'Tab 2a'!J55</f>
        <v>2</v>
      </c>
      <c r="K60" s="112">
        <f>'Tab 2a'!K55</f>
        <v>0</v>
      </c>
      <c r="L60" s="112">
        <f>'Tab 2a'!L55</f>
        <v>0</v>
      </c>
      <c r="M60" s="112" t="e">
        <f>'Tab 2a'!#REF!</f>
        <v>#REF!</v>
      </c>
      <c r="N60" s="112" t="e">
        <f>'Tab 2a'!#REF!</f>
        <v>#REF!</v>
      </c>
      <c r="O60" s="108">
        <f>'Tab 2a'!M55</f>
        <v>2</v>
      </c>
      <c r="P60" s="179">
        <v>23.78</v>
      </c>
      <c r="Q60" s="179" t="s">
        <v>413</v>
      </c>
      <c r="R60" s="182">
        <f t="shared" si="0"/>
        <v>0</v>
      </c>
      <c r="S60" s="182">
        <f t="shared" si="1"/>
        <v>0</v>
      </c>
      <c r="T60" s="182">
        <f t="shared" si="2"/>
        <v>47.56</v>
      </c>
      <c r="U60" s="193">
        <f t="shared" si="3"/>
        <v>0</v>
      </c>
      <c r="V60" s="193">
        <f t="shared" ref="V60:V65" si="19">P60*L60</f>
        <v>0</v>
      </c>
      <c r="W60" s="182" t="e">
        <f t="shared" ref="W60:W65" si="20">P60*M60</f>
        <v>#REF!</v>
      </c>
      <c r="X60" s="182" t="e">
        <f t="shared" ref="X60:X65" si="21">P60*N60</f>
        <v>#REF!</v>
      </c>
      <c r="Y60" s="182" t="e">
        <f t="shared" si="7"/>
        <v>#REF!</v>
      </c>
    </row>
    <row r="61" spans="1:25" x14ac:dyDescent="0.3">
      <c r="A61" s="62">
        <v>55</v>
      </c>
      <c r="B61" s="360" t="str">
        <f>'Tab 2a'!B56</f>
        <v>Settebasseini kaevamine, I-II gr. pinnas</v>
      </c>
      <c r="C61" s="360"/>
      <c r="D61" s="360"/>
      <c r="E61" s="360"/>
      <c r="F61" s="360"/>
      <c r="G61" s="62" t="str">
        <f>'Tab 2a'!G56</f>
        <v>m³</v>
      </c>
      <c r="H61" s="131">
        <f>'Tab 2a'!H56</f>
        <v>0</v>
      </c>
      <c r="I61" s="112">
        <f>'Tab 2a'!I56</f>
        <v>0</v>
      </c>
      <c r="J61" s="112">
        <f>'Tab 2a'!J56</f>
        <v>50</v>
      </c>
      <c r="K61" s="112">
        <f>'Tab 2a'!K56</f>
        <v>0</v>
      </c>
      <c r="L61" s="112">
        <f>'Tab 2a'!L56</f>
        <v>0</v>
      </c>
      <c r="M61" s="112" t="e">
        <f>'Tab 2a'!#REF!</f>
        <v>#REF!</v>
      </c>
      <c r="N61" s="112" t="e">
        <f>'Tab 2a'!#REF!</f>
        <v>#REF!</v>
      </c>
      <c r="O61" s="108">
        <f>'Tab 2a'!M56</f>
        <v>50</v>
      </c>
      <c r="P61" s="179">
        <v>0.52</v>
      </c>
      <c r="Q61" s="179" t="s">
        <v>410</v>
      </c>
      <c r="R61" s="182">
        <f t="shared" si="0"/>
        <v>0</v>
      </c>
      <c r="S61" s="182">
        <f t="shared" si="1"/>
        <v>0</v>
      </c>
      <c r="T61" s="182">
        <f t="shared" si="2"/>
        <v>26</v>
      </c>
      <c r="U61" s="193">
        <f t="shared" si="3"/>
        <v>0</v>
      </c>
      <c r="V61" s="193">
        <f t="shared" si="19"/>
        <v>0</v>
      </c>
      <c r="W61" s="182" t="e">
        <f t="shared" si="20"/>
        <v>#REF!</v>
      </c>
      <c r="X61" s="182" t="e">
        <f t="shared" si="21"/>
        <v>#REF!</v>
      </c>
      <c r="Y61" s="182" t="e">
        <f t="shared" si="7"/>
        <v>#REF!</v>
      </c>
    </row>
    <row r="62" spans="1:25" x14ac:dyDescent="0.3">
      <c r="A62" s="62">
        <v>56</v>
      </c>
      <c r="B62" s="360" t="str">
        <f>'Tab 2a'!B57</f>
        <v>Settebasseini kaevamine, III gr. pinnas</v>
      </c>
      <c r="C62" s="360"/>
      <c r="D62" s="360"/>
      <c r="E62" s="360"/>
      <c r="F62" s="360"/>
      <c r="G62" s="62" t="str">
        <f>'Tab 2a'!G57</f>
        <v>m³</v>
      </c>
      <c r="H62" s="131">
        <f>'Tab 2a'!H57</f>
        <v>0</v>
      </c>
      <c r="I62" s="112">
        <f>'Tab 2a'!I57</f>
        <v>0</v>
      </c>
      <c r="J62" s="112">
        <f>'Tab 2a'!J57</f>
        <v>110</v>
      </c>
      <c r="K62" s="112">
        <f>'Tab 2a'!K57</f>
        <v>0</v>
      </c>
      <c r="L62" s="112">
        <f>'Tab 2a'!L57</f>
        <v>0</v>
      </c>
      <c r="M62" s="112" t="e">
        <f>'Tab 2a'!#REF!</f>
        <v>#REF!</v>
      </c>
      <c r="N62" s="112" t="e">
        <f>'Tab 2a'!#REF!</f>
        <v>#REF!</v>
      </c>
      <c r="O62" s="108">
        <f>'Tab 2a'!M57</f>
        <v>110</v>
      </c>
      <c r="P62" s="179">
        <v>0.82</v>
      </c>
      <c r="Q62" s="179" t="s">
        <v>411</v>
      </c>
      <c r="R62" s="182">
        <f t="shared" si="0"/>
        <v>0</v>
      </c>
      <c r="S62" s="182">
        <f t="shared" si="1"/>
        <v>0</v>
      </c>
      <c r="T62" s="182">
        <f t="shared" si="2"/>
        <v>90.199999999999989</v>
      </c>
      <c r="U62" s="193">
        <f t="shared" si="3"/>
        <v>0</v>
      </c>
      <c r="V62" s="193">
        <f t="shared" si="19"/>
        <v>0</v>
      </c>
      <c r="W62" s="182" t="e">
        <f t="shared" si="20"/>
        <v>#REF!</v>
      </c>
      <c r="X62" s="182" t="e">
        <f t="shared" si="21"/>
        <v>#REF!</v>
      </c>
      <c r="Y62" s="182" t="e">
        <f t="shared" si="7"/>
        <v>#REF!</v>
      </c>
    </row>
    <row r="63" spans="1:25" x14ac:dyDescent="0.3">
      <c r="A63" s="62">
        <v>57</v>
      </c>
      <c r="B63" s="363" t="str">
        <f>'Tab 2a'!B58</f>
        <v>Sette eemaldamine settebasseinist pärast kraavide valmimist, 2 korda</v>
      </c>
      <c r="C63" s="363"/>
      <c r="D63" s="363"/>
      <c r="E63" s="363"/>
      <c r="F63" s="363"/>
      <c r="G63" s="62" t="str">
        <f>'Tab 2a'!G58</f>
        <v>m³</v>
      </c>
      <c r="H63" s="131">
        <f>'Tab 2a'!H58</f>
        <v>0</v>
      </c>
      <c r="I63" s="112">
        <f>'Tab 2a'!I58</f>
        <v>0</v>
      </c>
      <c r="J63" s="112">
        <f>'Tab 2a'!J58</f>
        <v>52</v>
      </c>
      <c r="K63" s="112">
        <f>'Tab 2a'!K58</f>
        <v>0</v>
      </c>
      <c r="L63" s="112">
        <f>'Tab 2a'!L58</f>
        <v>0</v>
      </c>
      <c r="M63" s="112" t="e">
        <f>'Tab 2a'!#REF!</f>
        <v>#REF!</v>
      </c>
      <c r="N63" s="112" t="e">
        <f>'Tab 2a'!#REF!</f>
        <v>#REF!</v>
      </c>
      <c r="O63" s="108">
        <f>'Tab 2a'!M58</f>
        <v>52</v>
      </c>
      <c r="P63" s="179">
        <v>2.09</v>
      </c>
      <c r="Q63" s="179" t="s">
        <v>412</v>
      </c>
      <c r="R63" s="182">
        <f t="shared" si="0"/>
        <v>0</v>
      </c>
      <c r="S63" s="182">
        <f t="shared" si="1"/>
        <v>0</v>
      </c>
      <c r="T63" s="182">
        <f t="shared" si="2"/>
        <v>108.67999999999999</v>
      </c>
      <c r="U63" s="193">
        <f t="shared" si="3"/>
        <v>0</v>
      </c>
      <c r="V63" s="193">
        <f t="shared" si="19"/>
        <v>0</v>
      </c>
      <c r="W63" s="182" t="e">
        <f t="shared" si="20"/>
        <v>#REF!</v>
      </c>
      <c r="X63" s="182" t="e">
        <f t="shared" si="21"/>
        <v>#REF!</v>
      </c>
      <c r="Y63" s="182" t="e">
        <f t="shared" si="7"/>
        <v>#REF!</v>
      </c>
    </row>
    <row r="64" spans="1:25" x14ac:dyDescent="0.3">
      <c r="A64" s="62">
        <v>58</v>
      </c>
      <c r="B64" s="360" t="str">
        <f>'Tab 2a'!B59</f>
        <v>Kaeve laialiajamine (60% kaevest)</v>
      </c>
      <c r="C64" s="360"/>
      <c r="D64" s="360"/>
      <c r="E64" s="360"/>
      <c r="F64" s="360"/>
      <c r="G64" s="62" t="str">
        <f>'Tab 2a'!G59</f>
        <v>m³</v>
      </c>
      <c r="H64" s="136">
        <f>'Tab 2a'!H59</f>
        <v>0</v>
      </c>
      <c r="I64" s="112">
        <f>'Tab 2a'!I59</f>
        <v>0</v>
      </c>
      <c r="J64" s="112">
        <f>'Tab 2a'!J59</f>
        <v>96</v>
      </c>
      <c r="K64" s="112">
        <f>'Tab 2a'!K59</f>
        <v>0</v>
      </c>
      <c r="L64" s="112">
        <f>'Tab 2a'!L59</f>
        <v>0</v>
      </c>
      <c r="M64" s="112" t="e">
        <f>'Tab 2a'!#REF!</f>
        <v>#REF!</v>
      </c>
      <c r="N64" s="112" t="e">
        <f>'Tab 2a'!#REF!</f>
        <v>#REF!</v>
      </c>
      <c r="O64" s="108">
        <f>'Tab 2a'!M59</f>
        <v>96</v>
      </c>
      <c r="P64" s="179">
        <v>0.18</v>
      </c>
      <c r="Q64" s="179" t="s">
        <v>414</v>
      </c>
      <c r="R64" s="182">
        <f t="shared" si="0"/>
        <v>0</v>
      </c>
      <c r="S64" s="182">
        <f t="shared" si="1"/>
        <v>0</v>
      </c>
      <c r="T64" s="182">
        <f t="shared" si="2"/>
        <v>17.28</v>
      </c>
      <c r="U64" s="193">
        <f t="shared" si="3"/>
        <v>0</v>
      </c>
      <c r="V64" s="193">
        <f t="shared" si="19"/>
        <v>0</v>
      </c>
      <c r="W64" s="182" t="e">
        <f t="shared" si="20"/>
        <v>#REF!</v>
      </c>
      <c r="X64" s="182" t="e">
        <f t="shared" si="21"/>
        <v>#REF!</v>
      </c>
      <c r="Y64" s="182" t="e">
        <f t="shared" si="7"/>
        <v>#REF!</v>
      </c>
    </row>
    <row r="65" spans="1:25" x14ac:dyDescent="0.3">
      <c r="A65" s="62">
        <v>59</v>
      </c>
      <c r="B65" s="363" t="e">
        <f>'Tab 2a'!#REF!</f>
        <v>#REF!</v>
      </c>
      <c r="C65" s="363"/>
      <c r="D65" s="363"/>
      <c r="E65" s="363"/>
      <c r="F65" s="363"/>
      <c r="G65" s="131" t="e">
        <f>'Tab 2a'!#REF!</f>
        <v>#REF!</v>
      </c>
      <c r="H65" s="131" t="e">
        <f>'Tab 2a'!#REF!</f>
        <v>#REF!</v>
      </c>
      <c r="I65" s="112" t="e">
        <f>'Tab 2a'!#REF!</f>
        <v>#REF!</v>
      </c>
      <c r="J65" s="112" t="e">
        <f>'Tab 2a'!#REF!</f>
        <v>#REF!</v>
      </c>
      <c r="K65" s="112" t="e">
        <f>'Tab 2a'!#REF!</f>
        <v>#REF!</v>
      </c>
      <c r="L65" s="112" t="e">
        <f>'Tab 2a'!#REF!</f>
        <v>#REF!</v>
      </c>
      <c r="M65" s="112" t="e">
        <f>'Tab 2a'!#REF!</f>
        <v>#REF!</v>
      </c>
      <c r="N65" s="112" t="e">
        <f>'Tab 2a'!#REF!</f>
        <v>#REF!</v>
      </c>
      <c r="O65" s="108" t="e">
        <f>'Tab 2a'!#REF!</f>
        <v>#REF!</v>
      </c>
      <c r="P65" s="181">
        <v>175</v>
      </c>
      <c r="Q65" s="179" t="s">
        <v>401</v>
      </c>
      <c r="R65" s="182" t="e">
        <f t="shared" si="0"/>
        <v>#REF!</v>
      </c>
      <c r="S65" s="182" t="e">
        <f t="shared" si="1"/>
        <v>#REF!</v>
      </c>
      <c r="T65" s="182" t="e">
        <f t="shared" si="2"/>
        <v>#REF!</v>
      </c>
      <c r="U65" s="193" t="e">
        <f t="shared" si="3"/>
        <v>#REF!</v>
      </c>
      <c r="V65" s="193" t="e">
        <f t="shared" si="19"/>
        <v>#REF!</v>
      </c>
      <c r="W65" s="182" t="e">
        <f t="shared" si="20"/>
        <v>#REF!</v>
      </c>
      <c r="X65" s="182" t="e">
        <f t="shared" si="21"/>
        <v>#REF!</v>
      </c>
      <c r="Y65" s="182" t="e">
        <f t="shared" si="7"/>
        <v>#REF!</v>
      </c>
    </row>
    <row r="66" spans="1:25" x14ac:dyDescent="0.3">
      <c r="A66" s="62">
        <v>60</v>
      </c>
      <c r="B66" s="448" t="e">
        <f>'Tab 2a'!#REF!</f>
        <v>#REF!</v>
      </c>
      <c r="C66" s="449"/>
      <c r="D66" s="449"/>
      <c r="E66" s="449"/>
      <c r="F66" s="449"/>
      <c r="G66" s="131" t="e">
        <f>'Tab 2a'!#REF!</f>
        <v>#REF!</v>
      </c>
      <c r="H66" s="131" t="e">
        <f>'Tab 2a'!#REF!</f>
        <v>#REF!</v>
      </c>
      <c r="I66" s="112" t="e">
        <f>'Tab 2a'!#REF!</f>
        <v>#REF!</v>
      </c>
      <c r="J66" s="112" t="e">
        <f>'Tab 2a'!#REF!</f>
        <v>#REF!</v>
      </c>
      <c r="K66" s="112" t="e">
        <f>'Tab 2a'!#REF!</f>
        <v>#REF!</v>
      </c>
      <c r="L66" s="112" t="e">
        <f>'Tab 2a'!#REF!</f>
        <v>#REF!</v>
      </c>
      <c r="M66" s="112" t="e">
        <f>'Tab 2a'!#REF!</f>
        <v>#REF!</v>
      </c>
      <c r="N66" s="112" t="e">
        <f>'Tab 2a'!#REF!</f>
        <v>#REF!</v>
      </c>
      <c r="O66" s="108" t="e">
        <f>'Tab 2a'!#REF!</f>
        <v>#REF!</v>
      </c>
      <c r="P66" s="175"/>
      <c r="Q66" s="175"/>
      <c r="R66" s="182"/>
      <c r="S66" s="182"/>
      <c r="T66" s="175"/>
      <c r="U66" s="176"/>
      <c r="V66" s="176"/>
      <c r="W66" s="175"/>
      <c r="X66" s="175"/>
      <c r="Y66" s="175"/>
    </row>
    <row r="67" spans="1:25" x14ac:dyDescent="0.3">
      <c r="A67" s="62">
        <v>61</v>
      </c>
      <c r="B67" s="448" t="e">
        <f>'Tab 2a'!#REF!</f>
        <v>#REF!</v>
      </c>
      <c r="C67" s="449"/>
      <c r="D67" s="449"/>
      <c r="E67" s="449"/>
      <c r="F67" s="449"/>
      <c r="G67" s="62" t="e">
        <f>'Tab 2a'!#REF!</f>
        <v>#REF!</v>
      </c>
      <c r="H67" s="131" t="e">
        <f>'Tab 2a'!#REF!</f>
        <v>#REF!</v>
      </c>
      <c r="I67" s="112" t="e">
        <f>'Tab 2a'!#REF!</f>
        <v>#REF!</v>
      </c>
      <c r="J67" s="112" t="e">
        <f>'Tab 2a'!#REF!</f>
        <v>#REF!</v>
      </c>
      <c r="K67" s="112" t="e">
        <f>'Tab 2a'!#REF!</f>
        <v>#REF!</v>
      </c>
      <c r="L67" s="112" t="e">
        <f>'Tab 2a'!#REF!</f>
        <v>#REF!</v>
      </c>
      <c r="M67" s="112" t="e">
        <f>'Tab 2a'!#REF!</f>
        <v>#REF!</v>
      </c>
      <c r="N67" s="112" t="e">
        <f>'Tab 2a'!#REF!</f>
        <v>#REF!</v>
      </c>
      <c r="O67" s="165" t="e">
        <f>'Tab 2a'!#REF!</f>
        <v>#REF!</v>
      </c>
      <c r="P67" s="175"/>
      <c r="Q67" s="175"/>
      <c r="R67" s="182"/>
      <c r="S67" s="182"/>
      <c r="T67" s="175"/>
      <c r="U67" s="176"/>
      <c r="V67" s="176"/>
      <c r="W67" s="175"/>
      <c r="X67" s="175"/>
      <c r="Y67" s="175"/>
    </row>
    <row r="68" spans="1:25" x14ac:dyDescent="0.3">
      <c r="A68" s="62">
        <v>62</v>
      </c>
      <c r="B68" s="448" t="e">
        <f>'Tab 2a'!#REF!</f>
        <v>#REF!</v>
      </c>
      <c r="C68" s="449"/>
      <c r="D68" s="449"/>
      <c r="E68" s="449"/>
      <c r="F68" s="449"/>
      <c r="G68" s="131" t="e">
        <f>'Tab 2a'!#REF!</f>
        <v>#REF!</v>
      </c>
      <c r="H68" s="131" t="e">
        <f>'Tab 2a'!#REF!</f>
        <v>#REF!</v>
      </c>
      <c r="I68" s="112" t="e">
        <f>'Tab 2a'!#REF!</f>
        <v>#REF!</v>
      </c>
      <c r="J68" s="112" t="e">
        <f>'Tab 2a'!#REF!</f>
        <v>#REF!</v>
      </c>
      <c r="K68" s="112" t="e">
        <f>'Tab 2a'!#REF!</f>
        <v>#REF!</v>
      </c>
      <c r="L68" s="112" t="e">
        <f>'Tab 2a'!#REF!</f>
        <v>#REF!</v>
      </c>
      <c r="M68" s="112" t="e">
        <f>'Tab 2a'!#REF!</f>
        <v>#REF!</v>
      </c>
      <c r="N68" s="112" t="e">
        <f>'Tab 2a'!#REF!</f>
        <v>#REF!</v>
      </c>
      <c r="O68" s="108" t="e">
        <f>'Tab 2a'!#REF!</f>
        <v>#REF!</v>
      </c>
      <c r="P68" s="175"/>
      <c r="Q68" s="175"/>
      <c r="R68" s="182"/>
      <c r="S68" s="182"/>
      <c r="T68" s="175"/>
      <c r="U68" s="176"/>
      <c r="V68" s="176"/>
      <c r="W68" s="175"/>
      <c r="X68" s="175"/>
      <c r="Y68" s="175"/>
    </row>
    <row r="69" spans="1:25" x14ac:dyDescent="0.3">
      <c r="A69" s="62">
        <v>63</v>
      </c>
      <c r="B69" s="448" t="e">
        <f>'Tab 2a'!#REF!</f>
        <v>#REF!</v>
      </c>
      <c r="C69" s="449"/>
      <c r="D69" s="449"/>
      <c r="E69" s="449"/>
      <c r="F69" s="449"/>
      <c r="G69" s="62" t="e">
        <f>'Tab 2a'!#REF!</f>
        <v>#REF!</v>
      </c>
      <c r="H69" s="131" t="e">
        <f>'Tab 2a'!#REF!</f>
        <v>#REF!</v>
      </c>
      <c r="I69" s="112" t="e">
        <f>'Tab 2a'!#REF!</f>
        <v>#REF!</v>
      </c>
      <c r="J69" s="112" t="e">
        <f>'Tab 2a'!#REF!</f>
        <v>#REF!</v>
      </c>
      <c r="K69" s="112" t="e">
        <f>'Tab 2a'!#REF!</f>
        <v>#REF!</v>
      </c>
      <c r="L69" s="112" t="e">
        <f>'Tab 2a'!#REF!</f>
        <v>#REF!</v>
      </c>
      <c r="M69" s="112" t="e">
        <f>'Tab 2a'!#REF!</f>
        <v>#REF!</v>
      </c>
      <c r="N69" s="112" t="e">
        <f>'Tab 2a'!#REF!</f>
        <v>#REF!</v>
      </c>
      <c r="O69" s="165" t="e">
        <f>'Tab 2a'!#REF!</f>
        <v>#REF!</v>
      </c>
      <c r="P69" s="175"/>
      <c r="Q69" s="175"/>
      <c r="R69" s="182"/>
      <c r="S69" s="182"/>
      <c r="T69" s="175"/>
      <c r="U69" s="176"/>
      <c r="V69" s="176"/>
      <c r="W69" s="175"/>
      <c r="X69" s="175"/>
      <c r="Y69" s="175"/>
    </row>
    <row r="70" spans="1:25" x14ac:dyDescent="0.3">
      <c r="A70" s="62">
        <v>64</v>
      </c>
      <c r="B70" s="448" t="e">
        <f>'Tab 2a'!#REF!</f>
        <v>#REF!</v>
      </c>
      <c r="C70" s="449"/>
      <c r="D70" s="449"/>
      <c r="E70" s="449"/>
      <c r="F70" s="449"/>
      <c r="G70" s="131" t="e">
        <f>'Tab 2a'!#REF!</f>
        <v>#REF!</v>
      </c>
      <c r="H70" s="131" t="e">
        <f>'Tab 2a'!#REF!</f>
        <v>#REF!</v>
      </c>
      <c r="I70" s="112" t="e">
        <f>'Tab 2a'!#REF!</f>
        <v>#REF!</v>
      </c>
      <c r="J70" s="112" t="e">
        <f>'Tab 2a'!#REF!</f>
        <v>#REF!</v>
      </c>
      <c r="K70" s="112" t="e">
        <f>'Tab 2a'!#REF!</f>
        <v>#REF!</v>
      </c>
      <c r="L70" s="112" t="e">
        <f>'Tab 2a'!#REF!</f>
        <v>#REF!</v>
      </c>
      <c r="M70" s="112" t="e">
        <f>'Tab 2a'!#REF!</f>
        <v>#REF!</v>
      </c>
      <c r="N70" s="112" t="e">
        <f>'Tab 2a'!#REF!</f>
        <v>#REF!</v>
      </c>
      <c r="O70" s="165" t="e">
        <f>'Tab 2a'!#REF!</f>
        <v>#REF!</v>
      </c>
      <c r="P70" s="175"/>
      <c r="Q70" s="175"/>
      <c r="R70" s="182"/>
      <c r="S70" s="182"/>
      <c r="T70" s="175"/>
      <c r="U70" s="176"/>
      <c r="V70" s="176"/>
      <c r="W70" s="175"/>
      <c r="X70" s="175"/>
      <c r="Y70" s="175"/>
    </row>
    <row r="71" spans="1:25" x14ac:dyDescent="0.3">
      <c r="A71" s="62">
        <v>65</v>
      </c>
      <c r="B71" s="448" t="e">
        <f>'Tab 2a'!#REF!</f>
        <v>#REF!</v>
      </c>
      <c r="C71" s="449"/>
      <c r="D71" s="449"/>
      <c r="E71" s="449"/>
      <c r="F71" s="449"/>
      <c r="G71" s="131" t="e">
        <f>'Tab 2a'!#REF!</f>
        <v>#REF!</v>
      </c>
      <c r="H71" s="131" t="e">
        <f>'Tab 2a'!#REF!</f>
        <v>#REF!</v>
      </c>
      <c r="I71" s="112" t="e">
        <f>'Tab 2a'!#REF!</f>
        <v>#REF!</v>
      </c>
      <c r="J71" s="112" t="e">
        <f>'Tab 2a'!#REF!</f>
        <v>#REF!</v>
      </c>
      <c r="K71" s="112" t="e">
        <f>'Tab 2a'!#REF!</f>
        <v>#REF!</v>
      </c>
      <c r="L71" s="112" t="e">
        <f>'Tab 2a'!#REF!</f>
        <v>#REF!</v>
      </c>
      <c r="M71" s="112" t="e">
        <f>'Tab 2a'!#REF!</f>
        <v>#REF!</v>
      </c>
      <c r="N71" s="112" t="e">
        <f>'Tab 2a'!#REF!</f>
        <v>#REF!</v>
      </c>
      <c r="O71" s="108" t="e">
        <f>'Tab 2a'!#REF!</f>
        <v>#REF!</v>
      </c>
      <c r="P71" s="175"/>
      <c r="Q71" s="175"/>
      <c r="R71" s="182"/>
      <c r="S71" s="182"/>
      <c r="T71" s="175"/>
      <c r="U71" s="176"/>
      <c r="V71" s="176"/>
      <c r="W71" s="175"/>
      <c r="X71" s="175"/>
      <c r="Y71" s="175"/>
    </row>
    <row r="72" spans="1:25" x14ac:dyDescent="0.3">
      <c r="A72" s="62">
        <v>66</v>
      </c>
      <c r="B72" s="170"/>
      <c r="C72" s="171"/>
      <c r="D72" s="171"/>
      <c r="E72" s="171"/>
      <c r="F72" s="171"/>
      <c r="G72" s="131"/>
      <c r="H72" s="131"/>
      <c r="I72" s="112"/>
      <c r="J72" s="112"/>
      <c r="K72" s="112"/>
      <c r="L72" s="112"/>
      <c r="M72" s="112"/>
      <c r="N72" s="112"/>
      <c r="O72" s="108"/>
      <c r="P72" s="175"/>
      <c r="Q72" s="229" t="s">
        <v>1</v>
      </c>
      <c r="R72" s="230" t="e">
        <f>SUM(R60:R71)</f>
        <v>#REF!</v>
      </c>
      <c r="S72" s="230" t="e">
        <f t="shared" ref="S72:X72" si="22">SUM(S60:S71)</f>
        <v>#REF!</v>
      </c>
      <c r="T72" s="230" t="e">
        <f t="shared" si="22"/>
        <v>#REF!</v>
      </c>
      <c r="U72" s="230" t="e">
        <f t="shared" si="22"/>
        <v>#REF!</v>
      </c>
      <c r="V72" s="230" t="e">
        <f t="shared" si="22"/>
        <v>#REF!</v>
      </c>
      <c r="W72" s="230" t="e">
        <f t="shared" si="22"/>
        <v>#REF!</v>
      </c>
      <c r="X72" s="230" t="e">
        <f t="shared" si="22"/>
        <v>#REF!</v>
      </c>
      <c r="Y72" s="230" t="e">
        <f>SUM(R72:X72)</f>
        <v>#REF!</v>
      </c>
    </row>
    <row r="73" spans="1:25" ht="12.75" customHeight="1" x14ac:dyDescent="0.3">
      <c r="A73" s="62">
        <v>67</v>
      </c>
      <c r="B73" s="445" t="str">
        <f>'Tab 2a'!B60</f>
        <v>V.Muud tööd</v>
      </c>
      <c r="C73" s="446"/>
      <c r="D73" s="446"/>
      <c r="E73" s="446"/>
      <c r="F73" s="446"/>
      <c r="G73" s="446"/>
      <c r="H73" s="446"/>
      <c r="I73" s="446"/>
      <c r="J73" s="446"/>
      <c r="K73" s="446"/>
      <c r="L73" s="446"/>
      <c r="M73" s="446"/>
      <c r="N73" s="446"/>
      <c r="O73" s="446"/>
      <c r="P73" s="446"/>
      <c r="Q73" s="446"/>
      <c r="R73" s="446"/>
      <c r="S73" s="446"/>
      <c r="T73" s="446"/>
      <c r="U73" s="446"/>
      <c r="V73" s="446"/>
      <c r="W73" s="446"/>
      <c r="X73" s="446"/>
      <c r="Y73" s="447"/>
    </row>
    <row r="74" spans="1:25" x14ac:dyDescent="0.3">
      <c r="A74" s="62">
        <v>68</v>
      </c>
      <c r="B74" s="359" t="str">
        <f>'Tab 2a'!B61</f>
        <v>Nõuetekohase teostusmõõdistuse koostamine</v>
      </c>
      <c r="C74" s="359"/>
      <c r="D74" s="359"/>
      <c r="E74" s="359"/>
      <c r="F74" s="359"/>
      <c r="G74" s="82" t="str">
        <f>'Tab 2a'!G61</f>
        <v>töö</v>
      </c>
      <c r="H74" s="386">
        <f>'Tab 2a'!H61</f>
        <v>1</v>
      </c>
      <c r="I74" s="386"/>
      <c r="J74" s="386"/>
      <c r="K74" s="386"/>
      <c r="L74" s="386"/>
      <c r="M74" s="386"/>
      <c r="N74" s="386"/>
      <c r="O74" s="153">
        <f>'Tab 2a'!M61</f>
        <v>1</v>
      </c>
      <c r="P74" s="181">
        <v>1500</v>
      </c>
      <c r="Q74" s="179" t="s">
        <v>401</v>
      </c>
      <c r="R74" s="437">
        <f t="shared" si="0"/>
        <v>1500</v>
      </c>
      <c r="S74" s="438"/>
      <c r="T74" s="438"/>
      <c r="U74" s="438"/>
      <c r="V74" s="438"/>
      <c r="W74" s="438"/>
      <c r="X74" s="439"/>
      <c r="Y74" s="182">
        <f>R74</f>
        <v>1500</v>
      </c>
    </row>
    <row r="75" spans="1:25" x14ac:dyDescent="0.3">
      <c r="A75" s="62">
        <v>69</v>
      </c>
      <c r="B75" s="338"/>
      <c r="C75" s="338"/>
      <c r="D75" s="338"/>
      <c r="E75" s="338"/>
      <c r="F75" s="338"/>
      <c r="G75" s="338"/>
      <c r="H75" s="338"/>
      <c r="I75" s="338"/>
      <c r="J75" s="338"/>
      <c r="K75" s="338"/>
      <c r="L75" s="338"/>
      <c r="M75" s="338"/>
      <c r="N75" s="338"/>
      <c r="O75" s="338"/>
      <c r="P75" s="175"/>
      <c r="Q75" s="229" t="s">
        <v>1</v>
      </c>
      <c r="R75" s="440">
        <f>SUM(R74)</f>
        <v>1500</v>
      </c>
      <c r="S75" s="441"/>
      <c r="T75" s="441"/>
      <c r="U75" s="441"/>
      <c r="V75" s="441"/>
      <c r="W75" s="441"/>
      <c r="X75" s="442"/>
      <c r="Y75" s="230">
        <f>SUM(R75)</f>
        <v>1500</v>
      </c>
    </row>
    <row r="76" spans="1:25" x14ac:dyDescent="0.3">
      <c r="A76" s="31"/>
      <c r="N76" s="430"/>
      <c r="O76" s="430"/>
      <c r="P76" s="430"/>
      <c r="Q76" s="191"/>
      <c r="V76" s="431" t="s">
        <v>430</v>
      </c>
      <c r="W76" s="431"/>
      <c r="X76" s="431"/>
      <c r="Y76" s="192" t="e">
        <f>Y20+Y33+Y58+Y72+Y75</f>
        <v>#REF!</v>
      </c>
    </row>
    <row r="77" spans="1:25" x14ac:dyDescent="0.3">
      <c r="N77" s="430"/>
      <c r="O77" s="430"/>
      <c r="P77" s="430"/>
      <c r="Q77" s="191"/>
      <c r="V77" s="432" t="s">
        <v>431</v>
      </c>
      <c r="W77" s="432"/>
      <c r="X77" s="432"/>
      <c r="Y77" s="190" t="e">
        <f>0.2*Y76</f>
        <v>#REF!</v>
      </c>
    </row>
    <row r="78" spans="1:25" x14ac:dyDescent="0.3">
      <c r="N78" s="430"/>
      <c r="O78" s="430"/>
      <c r="P78" s="430"/>
      <c r="Q78" s="191"/>
      <c r="V78" s="432" t="s">
        <v>432</v>
      </c>
      <c r="W78" s="432"/>
      <c r="X78" s="432"/>
      <c r="Y78" s="190" t="e">
        <f>SUM(Y76+Y77)</f>
        <v>#REF!</v>
      </c>
    </row>
  </sheetData>
  <mergeCells count="86">
    <mergeCell ref="B70:F70"/>
    <mergeCell ref="B71:F71"/>
    <mergeCell ref="B74:F74"/>
    <mergeCell ref="H74:N74"/>
    <mergeCell ref="B73:Y73"/>
    <mergeCell ref="B69:F69"/>
    <mergeCell ref="B57:F57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59:Y59"/>
    <mergeCell ref="B56:F56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44:F44"/>
    <mergeCell ref="B31:F31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34:Y34"/>
    <mergeCell ref="B32:F32"/>
    <mergeCell ref="B30:F30"/>
    <mergeCell ref="B18:F18"/>
    <mergeCell ref="B19:F19"/>
    <mergeCell ref="B22:F22"/>
    <mergeCell ref="B23:F23"/>
    <mergeCell ref="B24:F24"/>
    <mergeCell ref="B25:F25"/>
    <mergeCell ref="B26:F26"/>
    <mergeCell ref="B27:F27"/>
    <mergeCell ref="B28:F28"/>
    <mergeCell ref="B29:F29"/>
    <mergeCell ref="B21:Y21"/>
    <mergeCell ref="B12:F12"/>
    <mergeCell ref="B13:F13"/>
    <mergeCell ref="B14:F14"/>
    <mergeCell ref="B15:F15"/>
    <mergeCell ref="B16:F16"/>
    <mergeCell ref="B8:F8"/>
    <mergeCell ref="B9:F9"/>
    <mergeCell ref="B10:F10"/>
    <mergeCell ref="B11:F11"/>
    <mergeCell ref="B7:Y7"/>
    <mergeCell ref="A3:A5"/>
    <mergeCell ref="B3:F5"/>
    <mergeCell ref="G3:G5"/>
    <mergeCell ref="H3:N3"/>
    <mergeCell ref="O3:O5"/>
    <mergeCell ref="H4:N4"/>
    <mergeCell ref="N78:P78"/>
    <mergeCell ref="V76:X76"/>
    <mergeCell ref="V77:X77"/>
    <mergeCell ref="V78:X78"/>
    <mergeCell ref="P3:P5"/>
    <mergeCell ref="Q3:Q5"/>
    <mergeCell ref="R3:Y3"/>
    <mergeCell ref="R4:X4"/>
    <mergeCell ref="Y4:Y5"/>
    <mergeCell ref="R74:X74"/>
    <mergeCell ref="R75:X75"/>
    <mergeCell ref="B75:O75"/>
    <mergeCell ref="N76:P76"/>
    <mergeCell ref="N77:P77"/>
    <mergeCell ref="B17:F17"/>
    <mergeCell ref="B6:F6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80" pageOrder="overThenDown" orientation="landscape" r:id="rId1"/>
  <rowBreaks count="1" manualBreakCount="1">
    <brk id="58" max="2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F6871-148D-4268-8C4F-3F16441B8C65}">
  <dimension ref="A1:S62"/>
  <sheetViews>
    <sheetView zoomScale="90" zoomScaleNormal="90" workbookViewId="0">
      <selection activeCell="Z14" sqref="Z14"/>
    </sheetView>
  </sheetViews>
  <sheetFormatPr defaultColWidth="9.109375" defaultRowHeight="13.8" x14ac:dyDescent="0.3"/>
  <cols>
    <col min="1" max="1" width="4.88671875" style="26" customWidth="1"/>
    <col min="2" max="5" width="9.109375" style="26"/>
    <col min="6" max="6" width="31" style="26" customWidth="1"/>
    <col min="7" max="7" width="9.109375" style="26" customWidth="1"/>
    <col min="8" max="8" width="8.109375" style="26" customWidth="1"/>
    <col min="9" max="9" width="10.33203125" style="26" customWidth="1"/>
    <col min="10" max="10" width="10.5546875" style="26" customWidth="1"/>
    <col min="11" max="12" width="9.109375" style="23" customWidth="1"/>
    <col min="13" max="13" width="11.44140625" style="23" customWidth="1"/>
    <col min="14" max="14" width="10.44140625" style="23" customWidth="1"/>
    <col min="15" max="15" width="10.109375" style="23" customWidth="1"/>
    <col min="16" max="16" width="10" style="23" customWidth="1"/>
    <col min="17" max="17" width="9.5546875" style="23" bestFit="1" customWidth="1"/>
    <col min="18" max="18" width="9.88671875" style="26" customWidth="1"/>
    <col min="19" max="19" width="11" style="26" customWidth="1"/>
    <col min="20" max="21" width="9.5546875" style="26" customWidth="1"/>
    <col min="22" max="22" width="9.5546875" style="26" bestFit="1" customWidth="1"/>
    <col min="23" max="23" width="11.6640625" style="26" bestFit="1" customWidth="1"/>
    <col min="24" max="24" width="10.6640625" style="26" customWidth="1"/>
    <col min="25" max="16384" width="9.109375" style="26"/>
  </cols>
  <sheetData>
    <row r="1" spans="1:19" ht="15.6" x14ac:dyDescent="0.3">
      <c r="A1" s="92" t="s">
        <v>759</v>
      </c>
    </row>
    <row r="2" spans="1:19" x14ac:dyDescent="0.3">
      <c r="N2" s="15"/>
    </row>
    <row r="3" spans="1:19" ht="14.25" customHeight="1" x14ac:dyDescent="0.3">
      <c r="A3" s="365" t="str">
        <f>'Tab 2b'!A3</f>
        <v>Jrk nr</v>
      </c>
      <c r="B3" s="369" t="str">
        <f>'Tab 2b'!B3</f>
        <v>Ehitustöö kirjeldus</v>
      </c>
      <c r="C3" s="369"/>
      <c r="D3" s="369"/>
      <c r="E3" s="369"/>
      <c r="F3" s="369"/>
      <c r="G3" s="369" t="str">
        <f>'Tab 2b'!G3</f>
        <v>Mõõtühik</v>
      </c>
      <c r="H3" s="369" t="str">
        <f>'Tab 2b'!H3</f>
        <v>Maht</v>
      </c>
      <c r="I3" s="369"/>
      <c r="J3" s="369"/>
      <c r="K3" s="369"/>
      <c r="L3" s="381" t="str">
        <f>'Tab 2b'!J3</f>
        <v>Kokku</v>
      </c>
      <c r="M3" s="462" t="s">
        <v>396</v>
      </c>
      <c r="N3" s="463" t="s">
        <v>397</v>
      </c>
      <c r="O3" s="468" t="s">
        <v>398</v>
      </c>
      <c r="P3" s="468"/>
      <c r="Q3" s="468"/>
      <c r="R3" s="468"/>
      <c r="S3" s="468"/>
    </row>
    <row r="4" spans="1:19" x14ac:dyDescent="0.3">
      <c r="A4" s="365"/>
      <c r="B4" s="369"/>
      <c r="C4" s="369"/>
      <c r="D4" s="369"/>
      <c r="E4" s="369"/>
      <c r="F4" s="369"/>
      <c r="G4" s="369"/>
      <c r="H4" s="369" t="str">
        <f>'Tab 2b'!H4</f>
        <v>sealhulgas</v>
      </c>
      <c r="I4" s="369"/>
      <c r="J4" s="369"/>
      <c r="K4" s="369"/>
      <c r="L4" s="381"/>
      <c r="M4" s="462"/>
      <c r="N4" s="463"/>
      <c r="O4" s="369" t="s">
        <v>34</v>
      </c>
      <c r="P4" s="369"/>
      <c r="Q4" s="369"/>
      <c r="R4" s="369"/>
      <c r="S4" s="470" t="s">
        <v>241</v>
      </c>
    </row>
    <row r="5" spans="1:19" ht="52.8" x14ac:dyDescent="0.3">
      <c r="A5" s="365"/>
      <c r="B5" s="369"/>
      <c r="C5" s="369"/>
      <c r="D5" s="369"/>
      <c r="E5" s="369"/>
      <c r="F5" s="369"/>
      <c r="G5" s="369"/>
      <c r="H5" s="154" t="str">
        <f>'Tab 2b'!H5</f>
        <v>Sarviku tee   EH2</v>
      </c>
      <c r="I5" s="154" t="str">
        <f>'Tab 2b'!I5</f>
        <v>Tõvise tee   EH3</v>
      </c>
      <c r="J5" s="154" t="e">
        <f>'Tab 2b'!#REF!</f>
        <v>#REF!</v>
      </c>
      <c r="K5" s="154" t="e">
        <f>'Tab 2b'!#REF!</f>
        <v>#REF!</v>
      </c>
      <c r="L5" s="381"/>
      <c r="M5" s="462"/>
      <c r="N5" s="463"/>
      <c r="O5" s="154" t="s">
        <v>450</v>
      </c>
      <c r="P5" s="154" t="s">
        <v>449</v>
      </c>
      <c r="Q5" s="154" t="s">
        <v>451</v>
      </c>
      <c r="R5" s="154" t="s">
        <v>452</v>
      </c>
      <c r="S5" s="470"/>
    </row>
    <row r="6" spans="1:19" x14ac:dyDescent="0.25">
      <c r="A6" s="198" t="str">
        <f>'Tab 2b'!A6</f>
        <v>A</v>
      </c>
      <c r="B6" s="471" t="str">
        <f>'Tab 2b'!B6</f>
        <v>B</v>
      </c>
      <c r="C6" s="471"/>
      <c r="D6" s="471"/>
      <c r="E6" s="471"/>
      <c r="F6" s="471"/>
      <c r="G6" s="198" t="str">
        <f>'Tab 2b'!G6</f>
        <v>C</v>
      </c>
      <c r="H6" s="198" t="str">
        <f>'Tab 2b'!H6</f>
        <v>D</v>
      </c>
      <c r="I6" s="198" t="str">
        <f>'Tab 2b'!I6</f>
        <v xml:space="preserve">E </v>
      </c>
      <c r="J6" s="198" t="e">
        <f>'Tab 2b'!#REF!</f>
        <v>#REF!</v>
      </c>
      <c r="K6" s="198" t="e">
        <f>'Tab 2b'!#REF!</f>
        <v>#REF!</v>
      </c>
      <c r="L6" s="199" t="str">
        <f>'Tab 2b'!J6</f>
        <v>F</v>
      </c>
      <c r="M6" s="174" t="s">
        <v>44</v>
      </c>
      <c r="N6" s="174" t="s">
        <v>45</v>
      </c>
      <c r="O6" s="174" t="s">
        <v>46</v>
      </c>
      <c r="P6" s="174" t="s">
        <v>47</v>
      </c>
      <c r="Q6" s="174" t="s">
        <v>48</v>
      </c>
      <c r="R6" s="174" t="s">
        <v>49</v>
      </c>
      <c r="S6" s="174" t="s">
        <v>50</v>
      </c>
    </row>
    <row r="7" spans="1:19" x14ac:dyDescent="0.3">
      <c r="A7" s="62">
        <f>'Tab 2b'!A7</f>
        <v>1</v>
      </c>
      <c r="B7" s="357" t="str">
        <f>'Tab 2b'!B7</f>
        <v>Rekonstrueeritava/ehitatava tee koondpikkus</v>
      </c>
      <c r="C7" s="357"/>
      <c r="D7" s="357"/>
      <c r="E7" s="357"/>
      <c r="F7" s="357"/>
      <c r="G7" s="119" t="str">
        <f>'Tab 2b'!G7</f>
        <v>m</v>
      </c>
      <c r="H7" s="119">
        <f>'Tab 2b'!H7</f>
        <v>0</v>
      </c>
      <c r="I7" s="119">
        <f>'Tab 2b'!I7</f>
        <v>1696</v>
      </c>
      <c r="J7" s="119" t="e">
        <f>'Tab 2b'!#REF!</f>
        <v>#REF!</v>
      </c>
      <c r="K7" s="200" t="e">
        <f>'Tab 2b'!#REF!</f>
        <v>#REF!</v>
      </c>
      <c r="L7" s="201">
        <f>'Tab 2b'!J7</f>
        <v>1696</v>
      </c>
      <c r="M7" s="113"/>
      <c r="N7" s="113"/>
      <c r="O7" s="113"/>
      <c r="P7" s="113"/>
      <c r="Q7" s="113"/>
      <c r="R7" s="113"/>
      <c r="S7" s="113"/>
    </row>
    <row r="8" spans="1:19" x14ac:dyDescent="0.25">
      <c r="A8" s="166">
        <f>'Tab 2b'!A8</f>
        <v>2</v>
      </c>
      <c r="B8" s="472" t="str">
        <f>'Tab 2b'!B8</f>
        <v>I.Ettevalmistustööd</v>
      </c>
      <c r="C8" s="473"/>
      <c r="D8" s="473"/>
      <c r="E8" s="473"/>
      <c r="F8" s="473"/>
      <c r="G8" s="473"/>
      <c r="H8" s="473"/>
      <c r="I8" s="473"/>
      <c r="J8" s="473"/>
      <c r="K8" s="473"/>
      <c r="L8" s="473"/>
      <c r="M8" s="473"/>
      <c r="N8" s="473"/>
      <c r="O8" s="473"/>
      <c r="P8" s="473"/>
      <c r="Q8" s="473"/>
      <c r="R8" s="473"/>
      <c r="S8" s="474"/>
    </row>
    <row r="9" spans="1:19" ht="30" customHeight="1" x14ac:dyDescent="0.25">
      <c r="A9" s="62">
        <f>'Tab 2b'!A9</f>
        <v>3</v>
      </c>
      <c r="B9" s="466" t="str">
        <f>'Tab 2b'!B9</f>
        <v>Tee parameetrite ja -elementide mahamärkimine (telg, servad, kraavide siseservad)</v>
      </c>
      <c r="C9" s="466"/>
      <c r="D9" s="466"/>
      <c r="E9" s="466"/>
      <c r="F9" s="466"/>
      <c r="G9" s="166" t="str">
        <f>'Tab 2b'!G9</f>
        <v>m</v>
      </c>
      <c r="H9" s="166">
        <f>'Tab 2b'!H9</f>
        <v>0</v>
      </c>
      <c r="I9" s="166">
        <f>'Tab 2b'!I9</f>
        <v>1696</v>
      </c>
      <c r="J9" s="166" t="e">
        <f>'Tab 2b'!#REF!</f>
        <v>#REF!</v>
      </c>
      <c r="K9" s="166" t="e">
        <f>'Tab 2b'!#REF!</f>
        <v>#REF!</v>
      </c>
      <c r="L9" s="120">
        <f>'Tab 2b'!J9</f>
        <v>1696</v>
      </c>
      <c r="M9" s="194">
        <v>0.12</v>
      </c>
      <c r="N9" s="167" t="s">
        <v>433</v>
      </c>
      <c r="O9" s="196">
        <f>M9*H9</f>
        <v>0</v>
      </c>
      <c r="P9" s="196">
        <f>M9*I9</f>
        <v>203.51999999999998</v>
      </c>
      <c r="Q9" s="196" t="e">
        <f>M9*J9</f>
        <v>#REF!</v>
      </c>
      <c r="R9" s="196" t="e">
        <f>M9*K9</f>
        <v>#REF!</v>
      </c>
      <c r="S9" s="196" t="e">
        <f t="shared" ref="S9:S33" si="0">SUM(O9:R9)</f>
        <v>#REF!</v>
      </c>
    </row>
    <row r="10" spans="1:19" ht="14.25" customHeight="1" x14ac:dyDescent="0.25">
      <c r="A10" s="166">
        <f>'Tab 2b'!A10</f>
        <v>4</v>
      </c>
      <c r="B10" s="466" t="str">
        <f>'Tab 2b'!B10</f>
        <v>Tee rajatiste mahamärkimine (vt tabel 7)</v>
      </c>
      <c r="C10" s="466"/>
      <c r="D10" s="466"/>
      <c r="E10" s="466"/>
      <c r="F10" s="466"/>
      <c r="G10" s="166" t="str">
        <f>'Tab 2b'!G10</f>
        <v>tk</v>
      </c>
      <c r="H10" s="166">
        <f>'Tab 2b'!H10</f>
        <v>1</v>
      </c>
      <c r="I10" s="166">
        <f>'Tab 2b'!I10</f>
        <v>4</v>
      </c>
      <c r="J10" s="166" t="e">
        <f>'Tab 2b'!#REF!</f>
        <v>#REF!</v>
      </c>
      <c r="K10" s="40" t="e">
        <f>'Tab 2b'!#REF!</f>
        <v>#REF!</v>
      </c>
      <c r="L10" s="120">
        <f>'Tab 2b'!J10</f>
        <v>5</v>
      </c>
      <c r="M10" s="194">
        <v>23.78</v>
      </c>
      <c r="N10" s="167" t="s">
        <v>413</v>
      </c>
      <c r="O10" s="196">
        <f>M10*H10</f>
        <v>23.78</v>
      </c>
      <c r="P10" s="196">
        <f>M10*I10</f>
        <v>95.12</v>
      </c>
      <c r="Q10" s="196" t="e">
        <f>M10*J10</f>
        <v>#REF!</v>
      </c>
      <c r="R10" s="196" t="e">
        <f>M10*K10</f>
        <v>#REF!</v>
      </c>
      <c r="S10" s="196" t="e">
        <f t="shared" si="0"/>
        <v>#REF!</v>
      </c>
    </row>
    <row r="11" spans="1:19" ht="14.25" customHeight="1" x14ac:dyDescent="0.25">
      <c r="A11" s="62">
        <f>'Tab 2b'!A11</f>
        <v>5</v>
      </c>
      <c r="B11" s="202"/>
      <c r="C11" s="202"/>
      <c r="D11" s="202"/>
      <c r="E11" s="202"/>
      <c r="F11" s="202"/>
      <c r="G11" s="166"/>
      <c r="H11" s="166"/>
      <c r="I11" s="166"/>
      <c r="J11" s="166"/>
      <c r="K11" s="40"/>
      <c r="L11" s="120"/>
      <c r="M11" s="194"/>
      <c r="N11" s="203" t="s">
        <v>1</v>
      </c>
      <c r="O11" s="204">
        <f>SUM(O9:O10)</f>
        <v>23.78</v>
      </c>
      <c r="P11" s="204">
        <f t="shared" ref="P11:R11" si="1">SUM(P9:P10)</f>
        <v>298.64</v>
      </c>
      <c r="Q11" s="204" t="e">
        <f t="shared" si="1"/>
        <v>#REF!</v>
      </c>
      <c r="R11" s="204" t="e">
        <f t="shared" si="1"/>
        <v>#REF!</v>
      </c>
      <c r="S11" s="204" t="e">
        <f t="shared" ref="S11" si="2">SUM(O11:R11)</f>
        <v>#REF!</v>
      </c>
    </row>
    <row r="12" spans="1:19" x14ac:dyDescent="0.25">
      <c r="A12" s="166">
        <f>'Tab 2b'!A12</f>
        <v>6</v>
      </c>
      <c r="B12" s="472" t="str">
        <f>'Tab 2b'!B11</f>
        <v>II.Mullatööd / teemulde kujundamine</v>
      </c>
      <c r="C12" s="473"/>
      <c r="D12" s="473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3"/>
      <c r="P12" s="473"/>
      <c r="Q12" s="473"/>
      <c r="R12" s="473"/>
      <c r="S12" s="474"/>
    </row>
    <row r="13" spans="1:19" ht="30" customHeight="1" x14ac:dyDescent="0.3">
      <c r="A13" s="62" t="e">
        <f>'Tab 2b'!#REF!</f>
        <v>#REF!</v>
      </c>
      <c r="B13" s="464" t="str">
        <f>'Tab 2b'!B12</f>
        <v>Olemasoleva tee ja maapinna tasandamine ning töötlemine ühtlaseks aluseks</v>
      </c>
      <c r="C13" s="464"/>
      <c r="D13" s="464"/>
      <c r="E13" s="464"/>
      <c r="F13" s="464"/>
      <c r="G13" s="206" t="str">
        <f>'Tab 2b'!G12</f>
        <v xml:space="preserve"> m³</v>
      </c>
      <c r="H13" s="40">
        <f>'Tab 2b'!H12</f>
        <v>0</v>
      </c>
      <c r="I13" s="40">
        <f>'Tab 2b'!I12</f>
        <v>1006</v>
      </c>
      <c r="J13" s="40" t="e">
        <f>'Tab 2b'!#REF!</f>
        <v>#REF!</v>
      </c>
      <c r="K13" s="40" t="e">
        <f>'Tab 2b'!#REF!</f>
        <v>#REF!</v>
      </c>
      <c r="L13" s="207">
        <f>'Tab 2b'!J12</f>
        <v>1006</v>
      </c>
      <c r="M13" s="195">
        <v>1.5</v>
      </c>
      <c r="N13" s="167" t="s">
        <v>401</v>
      </c>
      <c r="O13" s="196">
        <f>M13*H13</f>
        <v>0</v>
      </c>
      <c r="P13" s="196">
        <f>M13*I13</f>
        <v>1509</v>
      </c>
      <c r="Q13" s="196" t="e">
        <f>M13*J13</f>
        <v>#REF!</v>
      </c>
      <c r="R13" s="196" t="e">
        <f>M13*K13</f>
        <v>#REF!</v>
      </c>
      <c r="S13" s="196" t="e">
        <f t="shared" si="0"/>
        <v>#REF!</v>
      </c>
    </row>
    <row r="14" spans="1:19" ht="30" customHeight="1" x14ac:dyDescent="0.25">
      <c r="A14" s="166" t="e">
        <f>'Tab 2b'!#REF!</f>
        <v>#REF!</v>
      </c>
      <c r="B14" s="464" t="e">
        <f>'Tab 2b'!#REF!</f>
        <v>#REF!</v>
      </c>
      <c r="C14" s="464"/>
      <c r="D14" s="464"/>
      <c r="E14" s="464"/>
      <c r="F14" s="464"/>
      <c r="G14" s="206" t="e">
        <f>'Tab 2b'!#REF!</f>
        <v>#REF!</v>
      </c>
      <c r="H14" s="206" t="e">
        <f>'Tab 2b'!#REF!</f>
        <v>#REF!</v>
      </c>
      <c r="I14" s="206" t="e">
        <f>'Tab 2b'!#REF!</f>
        <v>#REF!</v>
      </c>
      <c r="J14" s="206" t="e">
        <f>'Tab 2b'!#REF!</f>
        <v>#REF!</v>
      </c>
      <c r="K14" s="206" t="e">
        <f>'Tab 2b'!#REF!</f>
        <v>#REF!</v>
      </c>
      <c r="L14" s="207" t="e">
        <f>'Tab 2b'!#REF!</f>
        <v>#REF!</v>
      </c>
      <c r="M14" s="65">
        <v>3.5</v>
      </c>
      <c r="N14" s="208" t="s">
        <v>401</v>
      </c>
      <c r="O14" s="196" t="e">
        <f t="shared" ref="O14:O16" si="3">M14*H14</f>
        <v>#REF!</v>
      </c>
      <c r="P14" s="196" t="e">
        <f t="shared" ref="P14:P16" si="4">M14*I14</f>
        <v>#REF!</v>
      </c>
      <c r="Q14" s="196" t="e">
        <f t="shared" ref="Q14:Q24" si="5">M14*J14</f>
        <v>#REF!</v>
      </c>
      <c r="R14" s="196" t="e">
        <f t="shared" ref="R14:R16" si="6">M14*K14</f>
        <v>#REF!</v>
      </c>
      <c r="S14" s="196" t="e">
        <f t="shared" si="0"/>
        <v>#REF!</v>
      </c>
    </row>
    <row r="15" spans="1:19" ht="14.25" customHeight="1" x14ac:dyDescent="0.3">
      <c r="A15" s="62">
        <f>'Tab 2b'!A15</f>
        <v>9</v>
      </c>
      <c r="B15" s="464" t="e">
        <f>'Tab 2b'!#REF!</f>
        <v>#REF!</v>
      </c>
      <c r="C15" s="464"/>
      <c r="D15" s="464"/>
      <c r="E15" s="464"/>
      <c r="F15" s="464"/>
      <c r="G15" s="206" t="e">
        <f>'Tab 2b'!#REF!</f>
        <v>#REF!</v>
      </c>
      <c r="H15" s="40" t="e">
        <f>'Tab 2b'!#REF!</f>
        <v>#REF!</v>
      </c>
      <c r="I15" s="40" t="e">
        <f>'Tab 2b'!#REF!</f>
        <v>#REF!</v>
      </c>
      <c r="J15" s="40" t="e">
        <f>'Tab 2b'!#REF!</f>
        <v>#REF!</v>
      </c>
      <c r="K15" s="40" t="e">
        <f>'Tab 2b'!#REF!</f>
        <v>#REF!</v>
      </c>
      <c r="L15" s="207" t="e">
        <f>'Tab 2b'!#REF!</f>
        <v>#REF!</v>
      </c>
      <c r="M15" s="65">
        <v>0.1</v>
      </c>
      <c r="N15" s="208" t="s">
        <v>401</v>
      </c>
      <c r="O15" s="196" t="e">
        <f t="shared" si="3"/>
        <v>#REF!</v>
      </c>
      <c r="P15" s="196" t="e">
        <f t="shared" si="4"/>
        <v>#REF!</v>
      </c>
      <c r="Q15" s="196" t="e">
        <f t="shared" si="5"/>
        <v>#REF!</v>
      </c>
      <c r="R15" s="196" t="e">
        <f t="shared" si="6"/>
        <v>#REF!</v>
      </c>
      <c r="S15" s="196" t="e">
        <f t="shared" si="0"/>
        <v>#REF!</v>
      </c>
    </row>
    <row r="16" spans="1:19" ht="14.25" customHeight="1" x14ac:dyDescent="0.25">
      <c r="A16" s="166" t="e">
        <f>'Tab 2b'!#REF!</f>
        <v>#REF!</v>
      </c>
      <c r="B16" s="464" t="e">
        <f>'Tab 2b'!#REF!</f>
        <v>#REF!</v>
      </c>
      <c r="C16" s="464"/>
      <c r="D16" s="464"/>
      <c r="E16" s="464"/>
      <c r="F16" s="464"/>
      <c r="G16" s="206" t="e">
        <f>'Tab 2b'!#REF!</f>
        <v>#REF!</v>
      </c>
      <c r="H16" s="209" t="e">
        <f>'Tab 2b'!#REF!</f>
        <v>#REF!</v>
      </c>
      <c r="I16" s="209" t="e">
        <f>'Tab 2b'!#REF!</f>
        <v>#REF!</v>
      </c>
      <c r="J16" s="209" t="e">
        <f>'Tab 2b'!#REF!</f>
        <v>#REF!</v>
      </c>
      <c r="K16" s="209" t="e">
        <f>'Tab 2b'!#REF!</f>
        <v>#REF!</v>
      </c>
      <c r="L16" s="207" t="e">
        <f>'Tab 2b'!#REF!</f>
        <v>#REF!</v>
      </c>
      <c r="M16" s="65">
        <v>0.3</v>
      </c>
      <c r="N16" s="208" t="s">
        <v>434</v>
      </c>
      <c r="O16" s="196" t="e">
        <f t="shared" si="3"/>
        <v>#REF!</v>
      </c>
      <c r="P16" s="196" t="e">
        <f t="shared" si="4"/>
        <v>#REF!</v>
      </c>
      <c r="Q16" s="196" t="e">
        <f t="shared" si="5"/>
        <v>#REF!</v>
      </c>
      <c r="R16" s="196" t="e">
        <f t="shared" si="6"/>
        <v>#REF!</v>
      </c>
      <c r="S16" s="196" t="e">
        <f t="shared" si="0"/>
        <v>#REF!</v>
      </c>
    </row>
    <row r="17" spans="1:19" ht="14.25" customHeight="1" x14ac:dyDescent="0.3">
      <c r="A17" s="62" t="e">
        <f>'Tab 2b'!#REF!</f>
        <v>#REF!</v>
      </c>
      <c r="B17" s="205"/>
      <c r="C17" s="205"/>
      <c r="D17" s="205"/>
      <c r="E17" s="205"/>
      <c r="F17" s="205"/>
      <c r="G17" s="206"/>
      <c r="H17" s="209"/>
      <c r="I17" s="209"/>
      <c r="J17" s="209"/>
      <c r="K17" s="209"/>
      <c r="L17" s="207"/>
      <c r="M17" s="65"/>
      <c r="N17" s="203" t="s">
        <v>1</v>
      </c>
      <c r="O17" s="204" t="e">
        <f>SUM(O13:O16)</f>
        <v>#REF!</v>
      </c>
      <c r="P17" s="204" t="e">
        <f t="shared" ref="P17:R17" si="7">SUM(P13:P16)</f>
        <v>#REF!</v>
      </c>
      <c r="Q17" s="204" t="e">
        <f t="shared" si="7"/>
        <v>#REF!</v>
      </c>
      <c r="R17" s="204" t="e">
        <f t="shared" si="7"/>
        <v>#REF!</v>
      </c>
      <c r="S17" s="204" t="e">
        <f t="shared" ref="S17" si="8">SUM(O17:R17)</f>
        <v>#REF!</v>
      </c>
    </row>
    <row r="18" spans="1:19" x14ac:dyDescent="0.25">
      <c r="A18" s="166" t="e">
        <f>'Tab 2b'!#REF!</f>
        <v>#REF!</v>
      </c>
      <c r="B18" s="472" t="str">
        <f>'Tab 2b'!B15</f>
        <v>III.Kattekonstruktsiooni rajamine</v>
      </c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3"/>
      <c r="N18" s="473"/>
      <c r="O18" s="473"/>
      <c r="P18" s="473"/>
      <c r="Q18" s="473"/>
      <c r="R18" s="473"/>
      <c r="S18" s="474"/>
    </row>
    <row r="19" spans="1:19" ht="30" customHeight="1" x14ac:dyDescent="0.25">
      <c r="A19" s="62">
        <f>'Tab 2b'!A16</f>
        <v>10</v>
      </c>
      <c r="B19" s="465" t="e">
        <f>'Tab 2b'!#REF!</f>
        <v>#REF!</v>
      </c>
      <c r="C19" s="465"/>
      <c r="D19" s="465"/>
      <c r="E19" s="465"/>
      <c r="F19" s="465"/>
      <c r="G19" s="62" t="e">
        <f>'Tab 2b'!#REF!</f>
        <v>#REF!</v>
      </c>
      <c r="H19" s="62" t="e">
        <f>'Tab 2b'!#REF!</f>
        <v>#REF!</v>
      </c>
      <c r="I19" s="62" t="e">
        <f>'Tab 2b'!#REF!</f>
        <v>#REF!</v>
      </c>
      <c r="J19" s="62" t="e">
        <f>'Tab 2b'!#REF!</f>
        <v>#REF!</v>
      </c>
      <c r="K19" s="62" t="e">
        <f>'Tab 2b'!#REF!</f>
        <v>#REF!</v>
      </c>
      <c r="L19" s="120" t="e">
        <f>'Tab 2b'!#REF!</f>
        <v>#REF!</v>
      </c>
      <c r="M19" s="113">
        <v>1.03</v>
      </c>
      <c r="N19" s="113" t="s">
        <v>435</v>
      </c>
      <c r="O19" s="196" t="e">
        <f>M19*H19</f>
        <v>#REF!</v>
      </c>
      <c r="P19" s="196" t="e">
        <f>M19*I19</f>
        <v>#REF!</v>
      </c>
      <c r="Q19" s="196" t="e">
        <f t="shared" si="5"/>
        <v>#REF!</v>
      </c>
      <c r="R19" s="196" t="e">
        <f>M19*K19</f>
        <v>#REF!</v>
      </c>
      <c r="S19" s="196" t="e">
        <f t="shared" si="0"/>
        <v>#REF!</v>
      </c>
    </row>
    <row r="20" spans="1:19" ht="30" customHeight="1" x14ac:dyDescent="0.25">
      <c r="A20" s="166">
        <f>'Tab 2b'!A17</f>
        <v>11</v>
      </c>
      <c r="B20" s="466" t="e">
        <f>'Tab 2b'!#REF!</f>
        <v>#REF!</v>
      </c>
      <c r="C20" s="466"/>
      <c r="D20" s="466"/>
      <c r="E20" s="466"/>
      <c r="F20" s="466"/>
      <c r="G20" s="62" t="e">
        <f>'Tab 2b'!#REF!</f>
        <v>#REF!</v>
      </c>
      <c r="H20" s="62" t="e">
        <f>'Tab 2b'!#REF!</f>
        <v>#REF!</v>
      </c>
      <c r="I20" s="62" t="e">
        <f>'Tab 2b'!#REF!</f>
        <v>#REF!</v>
      </c>
      <c r="J20" s="62" t="e">
        <f>'Tab 2b'!#REF!</f>
        <v>#REF!</v>
      </c>
      <c r="K20" s="62" t="e">
        <f>'Tab 2b'!#REF!</f>
        <v>#REF!</v>
      </c>
      <c r="L20" s="120" t="e">
        <f>'Tab 2b'!#REF!</f>
        <v>#REF!</v>
      </c>
      <c r="M20" s="65">
        <v>3.12</v>
      </c>
      <c r="N20" s="197" t="s">
        <v>436</v>
      </c>
      <c r="O20" s="196" t="e">
        <f>M20*H20</f>
        <v>#REF!</v>
      </c>
      <c r="P20" s="196" t="e">
        <f t="shared" ref="P20:P24" si="9">M20*I20</f>
        <v>#REF!</v>
      </c>
      <c r="Q20" s="196" t="e">
        <f t="shared" si="5"/>
        <v>#REF!</v>
      </c>
      <c r="R20" s="196" t="e">
        <f t="shared" ref="R20:R24" si="10">M20*K20</f>
        <v>#REF!</v>
      </c>
      <c r="S20" s="196" t="e">
        <f>SUM(O20:R20)</f>
        <v>#REF!</v>
      </c>
    </row>
    <row r="21" spans="1:19" ht="30" customHeight="1" x14ac:dyDescent="0.25">
      <c r="A21" s="62">
        <f>'Tab 2b'!A18</f>
        <v>12</v>
      </c>
      <c r="B21" s="467" t="e">
        <f>'Tab 2b'!#REF!</f>
        <v>#REF!</v>
      </c>
      <c r="C21" s="467"/>
      <c r="D21" s="467"/>
      <c r="E21" s="467"/>
      <c r="F21" s="467"/>
      <c r="G21" s="62" t="e">
        <f>'Tab 2b'!#REF!</f>
        <v>#REF!</v>
      </c>
      <c r="H21" s="62" t="e">
        <f>'Tab 2b'!#REF!</f>
        <v>#REF!</v>
      </c>
      <c r="I21" s="62" t="e">
        <f>'Tab 2b'!#REF!</f>
        <v>#REF!</v>
      </c>
      <c r="J21" s="62" t="e">
        <f>'Tab 2b'!#REF!</f>
        <v>#REF!</v>
      </c>
      <c r="K21" s="62" t="e">
        <f>'Tab 2b'!#REF!</f>
        <v>#REF!</v>
      </c>
      <c r="L21" s="120" t="e">
        <f>'Tab 2b'!#REF!</f>
        <v>#REF!</v>
      </c>
      <c r="M21" s="196">
        <v>15</v>
      </c>
      <c r="N21" s="113" t="s">
        <v>401</v>
      </c>
      <c r="O21" s="196" t="e">
        <f t="shared" ref="O21:O24" si="11">M21*H21</f>
        <v>#REF!</v>
      </c>
      <c r="P21" s="196" t="e">
        <f t="shared" si="9"/>
        <v>#REF!</v>
      </c>
      <c r="Q21" s="196" t="e">
        <f t="shared" si="5"/>
        <v>#REF!</v>
      </c>
      <c r="R21" s="196" t="e">
        <f t="shared" si="10"/>
        <v>#REF!</v>
      </c>
      <c r="S21" s="196" t="e">
        <f t="shared" si="0"/>
        <v>#REF!</v>
      </c>
    </row>
    <row r="22" spans="1:19" ht="30" customHeight="1" x14ac:dyDescent="0.25">
      <c r="A22" s="166">
        <f>'Tab 2b'!A19</f>
        <v>13</v>
      </c>
      <c r="B22" s="466" t="e">
        <f>'Tab 2b'!#REF!</f>
        <v>#REF!</v>
      </c>
      <c r="C22" s="466"/>
      <c r="D22" s="466"/>
      <c r="E22" s="466"/>
      <c r="F22" s="466"/>
      <c r="G22" s="62" t="e">
        <f>'Tab 2b'!#REF!</f>
        <v>#REF!</v>
      </c>
      <c r="H22" s="62" t="e">
        <f>'Tab 2b'!#REF!</f>
        <v>#REF!</v>
      </c>
      <c r="I22" s="40" t="e">
        <f>'Tab 2b'!#REF!</f>
        <v>#REF!</v>
      </c>
      <c r="J22" s="40" t="e">
        <f>'Tab 2b'!#REF!</f>
        <v>#REF!</v>
      </c>
      <c r="K22" s="40" t="e">
        <f>'Tab 2b'!#REF!</f>
        <v>#REF!</v>
      </c>
      <c r="L22" s="120" t="e">
        <f>'Tab 2b'!#REF!</f>
        <v>#REF!</v>
      </c>
      <c r="M22" s="196">
        <v>15</v>
      </c>
      <c r="N22" s="113" t="s">
        <v>401</v>
      </c>
      <c r="O22" s="196" t="e">
        <f t="shared" si="11"/>
        <v>#REF!</v>
      </c>
      <c r="P22" s="196" t="e">
        <f t="shared" si="9"/>
        <v>#REF!</v>
      </c>
      <c r="Q22" s="196" t="e">
        <f t="shared" si="5"/>
        <v>#REF!</v>
      </c>
      <c r="R22" s="196" t="e">
        <f t="shared" si="10"/>
        <v>#REF!</v>
      </c>
      <c r="S22" s="196" t="e">
        <f t="shared" si="0"/>
        <v>#REF!</v>
      </c>
    </row>
    <row r="23" spans="1:19" ht="30" customHeight="1" x14ac:dyDescent="0.25">
      <c r="A23" s="62">
        <f>'Tab 2b'!A20</f>
        <v>14</v>
      </c>
      <c r="B23" s="466" t="str">
        <f>'Tab 2b'!B16</f>
        <v>Purustatud kruusast teekatte ehitamine koos tihendamisega. Purustatud kruus fr 0/32 mm. Pos 6</v>
      </c>
      <c r="C23" s="466"/>
      <c r="D23" s="466"/>
      <c r="E23" s="466"/>
      <c r="F23" s="466"/>
      <c r="G23" s="62" t="str">
        <f>'Tab 2b'!G16</f>
        <v>m</v>
      </c>
      <c r="H23" s="62">
        <f>'Tab 2b'!H16</f>
        <v>0</v>
      </c>
      <c r="I23" s="62">
        <f>'Tab 2b'!I16</f>
        <v>1676</v>
      </c>
      <c r="J23" s="62" t="e">
        <f>'Tab 2b'!#REF!</f>
        <v>#REF!</v>
      </c>
      <c r="K23" s="40" t="e">
        <f>'Tab 2b'!#REF!</f>
        <v>#REF!</v>
      </c>
      <c r="L23" s="120">
        <f>'Tab 2b'!J16</f>
        <v>1676</v>
      </c>
      <c r="M23" s="113">
        <v>3.12</v>
      </c>
      <c r="N23" s="113" t="s">
        <v>437</v>
      </c>
      <c r="O23" s="196">
        <f t="shared" si="11"/>
        <v>0</v>
      </c>
      <c r="P23" s="196">
        <f t="shared" si="9"/>
        <v>5229.12</v>
      </c>
      <c r="Q23" s="196" t="e">
        <f t="shared" si="5"/>
        <v>#REF!</v>
      </c>
      <c r="R23" s="196" t="e">
        <f t="shared" si="10"/>
        <v>#REF!</v>
      </c>
      <c r="S23" s="196" t="e">
        <f t="shared" si="0"/>
        <v>#REF!</v>
      </c>
    </row>
    <row r="24" spans="1:19" ht="30" customHeight="1" x14ac:dyDescent="0.25">
      <c r="A24" s="166">
        <f>'Tab 2b'!A21</f>
        <v>15</v>
      </c>
      <c r="B24" s="467" t="str">
        <f>'Tab 2b'!B17</f>
        <v>sh purustatud kruus fr 0/32 mm (Pos 6), geomeetriline maht koos hanke, pealelaadimise ja veoga</v>
      </c>
      <c r="C24" s="467"/>
      <c r="D24" s="467"/>
      <c r="E24" s="467"/>
      <c r="F24" s="467"/>
      <c r="G24" s="62" t="str">
        <f>'Tab 2b'!G17</f>
        <v>m3</v>
      </c>
      <c r="H24" s="40">
        <f>'Tab 2b'!H17</f>
        <v>0</v>
      </c>
      <c r="I24" s="40">
        <f>'Tab 2b'!I17</f>
        <v>787.71999999999991</v>
      </c>
      <c r="J24" s="40" t="e">
        <f>'Tab 2b'!#REF!</f>
        <v>#REF!</v>
      </c>
      <c r="K24" s="40" t="e">
        <f>'Tab 2b'!#REF!</f>
        <v>#REF!</v>
      </c>
      <c r="L24" s="120">
        <f>'Tab 2b'!J17</f>
        <v>787.71999999999991</v>
      </c>
      <c r="M24" s="196">
        <v>17</v>
      </c>
      <c r="N24" s="113" t="s">
        <v>401</v>
      </c>
      <c r="O24" s="196">
        <f t="shared" si="11"/>
        <v>0</v>
      </c>
      <c r="P24" s="196">
        <f t="shared" si="9"/>
        <v>13391.239999999998</v>
      </c>
      <c r="Q24" s="196" t="e">
        <f t="shared" si="5"/>
        <v>#REF!</v>
      </c>
      <c r="R24" s="196" t="e">
        <f t="shared" si="10"/>
        <v>#REF!</v>
      </c>
      <c r="S24" s="196" t="e">
        <f t="shared" si="0"/>
        <v>#REF!</v>
      </c>
    </row>
    <row r="25" spans="1:19" ht="30" customHeight="1" x14ac:dyDescent="0.25">
      <c r="A25" s="62">
        <f>'Tab 2b'!A22</f>
        <v>16</v>
      </c>
      <c r="B25" s="231"/>
      <c r="C25" s="232"/>
      <c r="D25" s="232"/>
      <c r="E25" s="232"/>
      <c r="F25" s="232"/>
      <c r="G25" s="233"/>
      <c r="H25" s="234"/>
      <c r="I25" s="234"/>
      <c r="J25" s="234"/>
      <c r="K25" s="234"/>
      <c r="L25" s="235"/>
      <c r="M25" s="196"/>
      <c r="N25" s="203" t="s">
        <v>1</v>
      </c>
      <c r="O25" s="204" t="e">
        <f>SUM(O19:O24)</f>
        <v>#REF!</v>
      </c>
      <c r="P25" s="204" t="e">
        <f t="shared" ref="P25:R25" si="12">SUM(P19:P24)</f>
        <v>#REF!</v>
      </c>
      <c r="Q25" s="204" t="e">
        <f t="shared" si="12"/>
        <v>#REF!</v>
      </c>
      <c r="R25" s="204" t="e">
        <f t="shared" si="12"/>
        <v>#REF!</v>
      </c>
      <c r="S25" s="204" t="e">
        <f>SUM(O25:R25)</f>
        <v>#REF!</v>
      </c>
    </row>
    <row r="26" spans="1:19" ht="14.25" customHeight="1" x14ac:dyDescent="0.25">
      <c r="A26" s="166">
        <f>'Tab 2b'!A23</f>
        <v>17</v>
      </c>
      <c r="B26" s="475" t="e">
        <f>'Tab 2b'!#REF!</f>
        <v>#REF!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6"/>
      <c r="O26" s="476"/>
      <c r="P26" s="476"/>
      <c r="Q26" s="476"/>
      <c r="R26" s="476"/>
      <c r="S26" s="477"/>
    </row>
    <row r="27" spans="1:19" ht="14.25" customHeight="1" x14ac:dyDescent="0.25">
      <c r="A27" s="62">
        <f>'Tab 2b'!A25</f>
        <v>19</v>
      </c>
      <c r="B27" s="466" t="e">
        <f>'Tab 2b'!#REF!</f>
        <v>#REF!</v>
      </c>
      <c r="C27" s="466"/>
      <c r="D27" s="466"/>
      <c r="E27" s="466"/>
      <c r="F27" s="466"/>
      <c r="G27" s="62" t="e">
        <f>'Tab 2b'!#REF!</f>
        <v>#REF!</v>
      </c>
      <c r="H27" s="40" t="e">
        <f>'Tab 2b'!#REF!</f>
        <v>#REF!</v>
      </c>
      <c r="I27" s="40" t="e">
        <f>'Tab 2b'!#REF!</f>
        <v>#REF!</v>
      </c>
      <c r="J27" s="40" t="e">
        <f>'Tab 2b'!#REF!</f>
        <v>#REF!</v>
      </c>
      <c r="K27" s="40" t="e">
        <f>'Tab 2b'!#REF!</f>
        <v>#REF!</v>
      </c>
      <c r="L27" s="120" t="e">
        <f>'Tab 2b'!#REF!</f>
        <v>#REF!</v>
      </c>
      <c r="M27" s="196">
        <v>150</v>
      </c>
      <c r="N27" s="113" t="s">
        <v>401</v>
      </c>
      <c r="O27" s="196" t="e">
        <f>M27*H27</f>
        <v>#REF!</v>
      </c>
      <c r="P27" s="196" t="e">
        <f>M27*I27</f>
        <v>#REF!</v>
      </c>
      <c r="Q27" s="196" t="e">
        <f t="shared" ref="Q27:Q30" si="13">M27*J27</f>
        <v>#REF!</v>
      </c>
      <c r="R27" s="196" t="e">
        <f>M27*K27</f>
        <v>#REF!</v>
      </c>
      <c r="S27" s="196" t="e">
        <f t="shared" si="0"/>
        <v>#REF!</v>
      </c>
    </row>
    <row r="28" spans="1:19" ht="30" customHeight="1" x14ac:dyDescent="0.25">
      <c r="A28" s="166">
        <f>'Tab 2b'!A26</f>
        <v>20</v>
      </c>
      <c r="B28" s="467" t="e">
        <f>'Tab 2b'!#REF!</f>
        <v>#REF!</v>
      </c>
      <c r="C28" s="467"/>
      <c r="D28" s="467"/>
      <c r="E28" s="467"/>
      <c r="F28" s="467"/>
      <c r="G28" s="62" t="e">
        <f>'Tab 2b'!#REF!</f>
        <v>#REF!</v>
      </c>
      <c r="H28" s="40" t="e">
        <f>'Tab 2b'!#REF!</f>
        <v>#REF!</v>
      </c>
      <c r="I28" s="40" t="e">
        <f>'Tab 2b'!#REF!</f>
        <v>#REF!</v>
      </c>
      <c r="J28" s="40" t="e">
        <f>'Tab 2b'!#REF!</f>
        <v>#REF!</v>
      </c>
      <c r="K28" s="40" t="e">
        <f>'Tab 2b'!#REF!</f>
        <v>#REF!</v>
      </c>
      <c r="L28" s="120" t="e">
        <f>'Tab 2b'!#REF!</f>
        <v>#REF!</v>
      </c>
      <c r="M28" s="196">
        <v>1.03</v>
      </c>
      <c r="N28" s="113" t="s">
        <v>435</v>
      </c>
      <c r="O28" s="196" t="e">
        <f t="shared" ref="O28:O30" si="14">M28*H28</f>
        <v>#REF!</v>
      </c>
      <c r="P28" s="196" t="e">
        <f t="shared" ref="P28:P30" si="15">M28*I28</f>
        <v>#REF!</v>
      </c>
      <c r="Q28" s="196" t="e">
        <f t="shared" si="13"/>
        <v>#REF!</v>
      </c>
      <c r="R28" s="196" t="e">
        <f t="shared" ref="R28:R30" si="16">M28*K28</f>
        <v>#REF!</v>
      </c>
      <c r="S28" s="196" t="e">
        <f t="shared" si="0"/>
        <v>#REF!</v>
      </c>
    </row>
    <row r="29" spans="1:19" ht="30" customHeight="1" x14ac:dyDescent="0.25">
      <c r="A29" s="62">
        <f>'Tab 2b'!A27</f>
        <v>21</v>
      </c>
      <c r="B29" s="467" t="e">
        <f>'Tab 2b'!#REF!</f>
        <v>#REF!</v>
      </c>
      <c r="C29" s="467"/>
      <c r="D29" s="467"/>
      <c r="E29" s="467"/>
      <c r="F29" s="467"/>
      <c r="G29" s="62" t="e">
        <f>'Tab 2b'!#REF!</f>
        <v>#REF!</v>
      </c>
      <c r="H29" s="40" t="e">
        <f>'Tab 2b'!#REF!</f>
        <v>#REF!</v>
      </c>
      <c r="I29" s="40" t="e">
        <f>'Tab 2b'!#REF!</f>
        <v>#REF!</v>
      </c>
      <c r="J29" s="40" t="e">
        <f>'Tab 2b'!#REF!</f>
        <v>#REF!</v>
      </c>
      <c r="K29" s="40" t="e">
        <f>'Tab 2b'!#REF!</f>
        <v>#REF!</v>
      </c>
      <c r="L29" s="120" t="e">
        <f>'Tab 2b'!#REF!</f>
        <v>#REF!</v>
      </c>
      <c r="M29" s="196">
        <v>15</v>
      </c>
      <c r="N29" s="113" t="s">
        <v>401</v>
      </c>
      <c r="O29" s="196" t="e">
        <f t="shared" si="14"/>
        <v>#REF!</v>
      </c>
      <c r="P29" s="196" t="e">
        <f t="shared" si="15"/>
        <v>#REF!</v>
      </c>
      <c r="Q29" s="196" t="e">
        <f t="shared" si="13"/>
        <v>#REF!</v>
      </c>
      <c r="R29" s="196" t="e">
        <f t="shared" si="16"/>
        <v>#REF!</v>
      </c>
      <c r="S29" s="196" t="e">
        <f t="shared" si="0"/>
        <v>#REF!</v>
      </c>
    </row>
    <row r="30" spans="1:19" ht="30" customHeight="1" x14ac:dyDescent="0.25">
      <c r="A30" s="166">
        <f>'Tab 2b'!A28</f>
        <v>22</v>
      </c>
      <c r="B30" s="467" t="e">
        <f>'Tab 2b'!#REF!</f>
        <v>#REF!</v>
      </c>
      <c r="C30" s="467"/>
      <c r="D30" s="467"/>
      <c r="E30" s="467"/>
      <c r="F30" s="467"/>
      <c r="G30" s="62" t="e">
        <f>'Tab 2b'!#REF!</f>
        <v>#REF!</v>
      </c>
      <c r="H30" s="40" t="e">
        <f>'Tab 2b'!#REF!</f>
        <v>#REF!</v>
      </c>
      <c r="I30" s="40" t="e">
        <f>'Tab 2b'!#REF!</f>
        <v>#REF!</v>
      </c>
      <c r="J30" s="40" t="e">
        <f>'Tab 2b'!#REF!</f>
        <v>#REF!</v>
      </c>
      <c r="K30" s="40" t="e">
        <f>'Tab 2b'!#REF!</f>
        <v>#REF!</v>
      </c>
      <c r="L30" s="120" t="e">
        <f>'Tab 2b'!#REF!</f>
        <v>#REF!</v>
      </c>
      <c r="M30" s="196">
        <v>17</v>
      </c>
      <c r="N30" s="113" t="s">
        <v>401</v>
      </c>
      <c r="O30" s="196" t="e">
        <f t="shared" si="14"/>
        <v>#REF!</v>
      </c>
      <c r="P30" s="196" t="e">
        <f t="shared" si="15"/>
        <v>#REF!</v>
      </c>
      <c r="Q30" s="196" t="e">
        <f t="shared" si="13"/>
        <v>#REF!</v>
      </c>
      <c r="R30" s="196" t="e">
        <f t="shared" si="16"/>
        <v>#REF!</v>
      </c>
      <c r="S30" s="196" t="e">
        <f t="shared" si="0"/>
        <v>#REF!</v>
      </c>
    </row>
    <row r="31" spans="1:19" ht="30" customHeight="1" x14ac:dyDescent="0.25">
      <c r="A31" s="62" t="e">
        <f>'Tab 2b'!#REF!</f>
        <v>#REF!</v>
      </c>
      <c r="B31" s="210"/>
      <c r="C31" s="210"/>
      <c r="D31" s="210"/>
      <c r="E31" s="210"/>
      <c r="F31" s="210"/>
      <c r="G31" s="62"/>
      <c r="H31" s="40"/>
      <c r="I31" s="40"/>
      <c r="J31" s="40"/>
      <c r="K31" s="40"/>
      <c r="L31" s="120"/>
      <c r="M31" s="196"/>
      <c r="N31" s="203" t="s">
        <v>1</v>
      </c>
      <c r="O31" s="204" t="e">
        <f>SUM(O27:O30)</f>
        <v>#REF!</v>
      </c>
      <c r="P31" s="204" t="e">
        <f t="shared" ref="P31:R31" si="17">SUM(P27:P30)</f>
        <v>#REF!</v>
      </c>
      <c r="Q31" s="204" t="e">
        <f t="shared" si="17"/>
        <v>#REF!</v>
      </c>
      <c r="R31" s="204" t="e">
        <f t="shared" si="17"/>
        <v>#REF!</v>
      </c>
      <c r="S31" s="204" t="e">
        <f t="shared" ref="S31" si="18">SUM(O31:R31)</f>
        <v>#REF!</v>
      </c>
    </row>
    <row r="32" spans="1:19" x14ac:dyDescent="0.25">
      <c r="A32" s="166" t="e">
        <f>'Tab 2b'!#REF!</f>
        <v>#REF!</v>
      </c>
      <c r="B32" s="472" t="str">
        <f>'Tab 2b'!B18</f>
        <v>IV.Teede rajatised</v>
      </c>
      <c r="C32" s="473"/>
      <c r="D32" s="473"/>
      <c r="E32" s="473"/>
      <c r="F32" s="473"/>
      <c r="G32" s="473"/>
      <c r="H32" s="473"/>
      <c r="I32" s="473"/>
      <c r="J32" s="473"/>
      <c r="K32" s="473"/>
      <c r="L32" s="473"/>
      <c r="M32" s="473"/>
      <c r="N32" s="473"/>
      <c r="O32" s="473"/>
      <c r="P32" s="473"/>
      <c r="Q32" s="473"/>
      <c r="R32" s="473"/>
      <c r="S32" s="474"/>
    </row>
    <row r="33" spans="1:19" ht="30" customHeight="1" x14ac:dyDescent="0.25">
      <c r="A33" s="62" t="e">
        <f>'Tab 2b'!#REF!</f>
        <v>#REF!</v>
      </c>
      <c r="B33" s="484" t="e">
        <f>'Tab 2b'!#REF!</f>
        <v>#REF!</v>
      </c>
      <c r="C33" s="484"/>
      <c r="D33" s="484"/>
      <c r="E33" s="484"/>
      <c r="F33" s="484"/>
      <c r="G33" s="211" t="e">
        <f>'Tab 2b'!#REF!</f>
        <v>#REF!</v>
      </c>
      <c r="H33" s="212" t="e">
        <f>'Tab 2b'!#REF!</f>
        <v>#REF!</v>
      </c>
      <c r="I33" s="213" t="e">
        <f>'Tab 2b'!#REF!</f>
        <v>#REF!</v>
      </c>
      <c r="J33" s="212" t="e">
        <f>'Tab 2b'!#REF!</f>
        <v>#REF!</v>
      </c>
      <c r="K33" s="212" t="e">
        <f>'Tab 2b'!#REF!</f>
        <v>#REF!</v>
      </c>
      <c r="L33" s="214" t="e">
        <f>'Tab 2b'!#REF!</f>
        <v>#REF!</v>
      </c>
      <c r="M33" s="196">
        <v>200</v>
      </c>
      <c r="N33" s="113" t="s">
        <v>401</v>
      </c>
      <c r="O33" s="196" t="e">
        <f>M33*H33</f>
        <v>#REF!</v>
      </c>
      <c r="P33" s="196" t="e">
        <f>M33*I33</f>
        <v>#REF!</v>
      </c>
      <c r="Q33" s="196" t="e">
        <f t="shared" ref="Q33:Q52" si="19">M33*J33</f>
        <v>#REF!</v>
      </c>
      <c r="R33" s="196" t="e">
        <f>M33*K33</f>
        <v>#REF!</v>
      </c>
      <c r="S33" s="196" t="e">
        <f t="shared" si="0"/>
        <v>#REF!</v>
      </c>
    </row>
    <row r="34" spans="1:19" ht="30" customHeight="1" x14ac:dyDescent="0.25">
      <c r="A34" s="166" t="e">
        <f>'Tab 2b'!#REF!</f>
        <v>#REF!</v>
      </c>
      <c r="B34" s="479" t="e">
        <f>'Tab 2b'!#REF!</f>
        <v>#REF!</v>
      </c>
      <c r="C34" s="479"/>
      <c r="D34" s="479"/>
      <c r="E34" s="479"/>
      <c r="F34" s="479"/>
      <c r="G34" s="62" t="e">
        <f>'Tab 2b'!#REF!</f>
        <v>#REF!</v>
      </c>
      <c r="H34" s="169" t="e">
        <f>'Tab 2b'!#REF!</f>
        <v>#REF!</v>
      </c>
      <c r="I34" s="166" t="e">
        <f>'Tab 2b'!#REF!</f>
        <v>#REF!</v>
      </c>
      <c r="J34" s="169" t="e">
        <f>'Tab 2b'!#REF!</f>
        <v>#REF!</v>
      </c>
      <c r="K34" s="169" t="e">
        <f>'Tab 2b'!#REF!</f>
        <v>#REF!</v>
      </c>
      <c r="L34" s="120" t="e">
        <f>'Tab 2b'!#REF!</f>
        <v>#REF!</v>
      </c>
      <c r="M34" s="195">
        <v>1.5</v>
      </c>
      <c r="N34" s="167" t="s">
        <v>401</v>
      </c>
      <c r="O34" s="196" t="e">
        <f t="shared" ref="O34:O52" si="20">M34*H34</f>
        <v>#REF!</v>
      </c>
      <c r="P34" s="196" t="e">
        <f t="shared" ref="P34:P52" si="21">M34*I34</f>
        <v>#REF!</v>
      </c>
      <c r="Q34" s="196" t="e">
        <f t="shared" si="19"/>
        <v>#REF!</v>
      </c>
      <c r="R34" s="196" t="e">
        <f t="shared" ref="R34:R52" si="22">M34*K34</f>
        <v>#REF!</v>
      </c>
      <c r="S34" s="196" t="e">
        <f t="shared" ref="S34:S52" si="23">SUM(O34:R34)</f>
        <v>#REF!</v>
      </c>
    </row>
    <row r="35" spans="1:19" ht="30" customHeight="1" x14ac:dyDescent="0.25">
      <c r="A35" s="62" t="e">
        <f>'Tab 2b'!#REF!</f>
        <v>#REF!</v>
      </c>
      <c r="B35" s="467" t="e">
        <f>'Tab 2b'!#REF!</f>
        <v>#REF!</v>
      </c>
      <c r="C35" s="467"/>
      <c r="D35" s="467"/>
      <c r="E35" s="467"/>
      <c r="F35" s="467"/>
      <c r="G35" s="62" t="e">
        <f>'Tab 2b'!#REF!</f>
        <v>#REF!</v>
      </c>
      <c r="H35" s="169" t="e">
        <f>'Tab 2b'!#REF!</f>
        <v>#REF!</v>
      </c>
      <c r="I35" s="166" t="e">
        <f>'Tab 2b'!#REF!</f>
        <v>#REF!</v>
      </c>
      <c r="J35" s="169" t="e">
        <f>'Tab 2b'!#REF!</f>
        <v>#REF!</v>
      </c>
      <c r="K35" s="169" t="e">
        <f>'Tab 2b'!#REF!</f>
        <v>#REF!</v>
      </c>
      <c r="L35" s="120" t="e">
        <f>'Tab 2b'!#REF!</f>
        <v>#REF!</v>
      </c>
      <c r="M35" s="196">
        <v>1.03</v>
      </c>
      <c r="N35" s="113" t="s">
        <v>435</v>
      </c>
      <c r="O35" s="196" t="e">
        <f t="shared" si="20"/>
        <v>#REF!</v>
      </c>
      <c r="P35" s="196" t="e">
        <f t="shared" si="21"/>
        <v>#REF!</v>
      </c>
      <c r="Q35" s="196" t="e">
        <f t="shared" si="19"/>
        <v>#REF!</v>
      </c>
      <c r="R35" s="196" t="e">
        <f t="shared" si="22"/>
        <v>#REF!</v>
      </c>
      <c r="S35" s="196" t="e">
        <f t="shared" si="23"/>
        <v>#REF!</v>
      </c>
    </row>
    <row r="36" spans="1:19" ht="30" customHeight="1" x14ac:dyDescent="0.25">
      <c r="A36" s="166" t="e">
        <f>'Tab 2b'!#REF!</f>
        <v>#REF!</v>
      </c>
      <c r="B36" s="467" t="e">
        <f>'Tab 2b'!#REF!</f>
        <v>#REF!</v>
      </c>
      <c r="C36" s="467"/>
      <c r="D36" s="467"/>
      <c r="E36" s="467"/>
      <c r="F36" s="467"/>
      <c r="G36" s="62" t="e">
        <f>'Tab 2b'!#REF!</f>
        <v>#REF!</v>
      </c>
      <c r="H36" s="169" t="e">
        <f>'Tab 2b'!#REF!</f>
        <v>#REF!</v>
      </c>
      <c r="I36" s="166" t="e">
        <f>'Tab 2b'!#REF!</f>
        <v>#REF!</v>
      </c>
      <c r="J36" s="169" t="e">
        <f>'Tab 2b'!#REF!</f>
        <v>#REF!</v>
      </c>
      <c r="K36" s="169" t="e">
        <f>'Tab 2b'!#REF!</f>
        <v>#REF!</v>
      </c>
      <c r="L36" s="120" t="e">
        <f>'Tab 2b'!#REF!</f>
        <v>#REF!</v>
      </c>
      <c r="M36" s="196">
        <v>15</v>
      </c>
      <c r="N36" s="113" t="s">
        <v>401</v>
      </c>
      <c r="O36" s="196" t="e">
        <f t="shared" si="20"/>
        <v>#REF!</v>
      </c>
      <c r="P36" s="196" t="e">
        <f t="shared" si="21"/>
        <v>#REF!</v>
      </c>
      <c r="Q36" s="196" t="e">
        <f t="shared" si="19"/>
        <v>#REF!</v>
      </c>
      <c r="R36" s="196" t="e">
        <f t="shared" si="22"/>
        <v>#REF!</v>
      </c>
      <c r="S36" s="196" t="e">
        <f t="shared" si="23"/>
        <v>#REF!</v>
      </c>
    </row>
    <row r="37" spans="1:19" ht="30" customHeight="1" x14ac:dyDescent="0.25">
      <c r="A37" s="62" t="e">
        <f>'Tab 2b'!#REF!</f>
        <v>#REF!</v>
      </c>
      <c r="B37" s="467" t="e">
        <f>'Tab 2b'!#REF!</f>
        <v>#REF!</v>
      </c>
      <c r="C37" s="467"/>
      <c r="D37" s="467"/>
      <c r="E37" s="467"/>
      <c r="F37" s="467"/>
      <c r="G37" s="62" t="e">
        <f>'Tab 2b'!#REF!</f>
        <v>#REF!</v>
      </c>
      <c r="H37" s="169" t="e">
        <f>'Tab 2b'!#REF!</f>
        <v>#REF!</v>
      </c>
      <c r="I37" s="166" t="e">
        <f>'Tab 2b'!#REF!</f>
        <v>#REF!</v>
      </c>
      <c r="J37" s="169" t="e">
        <f>'Tab 2b'!#REF!</f>
        <v>#REF!</v>
      </c>
      <c r="K37" s="169" t="e">
        <f>'Tab 2b'!#REF!</f>
        <v>#REF!</v>
      </c>
      <c r="L37" s="120" t="e">
        <f>'Tab 2b'!#REF!</f>
        <v>#REF!</v>
      </c>
      <c r="M37" s="196">
        <v>17</v>
      </c>
      <c r="N37" s="113" t="s">
        <v>401</v>
      </c>
      <c r="O37" s="196" t="e">
        <f t="shared" si="20"/>
        <v>#REF!</v>
      </c>
      <c r="P37" s="196" t="e">
        <f t="shared" si="21"/>
        <v>#REF!</v>
      </c>
      <c r="Q37" s="196" t="e">
        <f t="shared" si="19"/>
        <v>#REF!</v>
      </c>
      <c r="R37" s="196" t="e">
        <f t="shared" si="22"/>
        <v>#REF!</v>
      </c>
      <c r="S37" s="196" t="e">
        <f t="shared" si="23"/>
        <v>#REF!</v>
      </c>
    </row>
    <row r="38" spans="1:19" ht="30" customHeight="1" x14ac:dyDescent="0.25">
      <c r="A38" s="166" t="e">
        <f>'Tab 2b'!#REF!</f>
        <v>#REF!</v>
      </c>
      <c r="B38" s="469" t="str">
        <f>'Tab 2b'!B19</f>
        <v>Mahasõidukoht M3 muldkeha ja katendi ehitamine koos tihendamisega  (A=4,5m, L=10m, R=10m)</v>
      </c>
      <c r="C38" s="469"/>
      <c r="D38" s="469"/>
      <c r="E38" s="469"/>
      <c r="F38" s="469"/>
      <c r="G38" s="44" t="str">
        <f>'Tab 2b'!G19</f>
        <v>tk</v>
      </c>
      <c r="H38" s="215">
        <f>'Tab 2b'!H19</f>
        <v>1</v>
      </c>
      <c r="I38" s="215">
        <f>'Tab 2b'!I19</f>
        <v>3</v>
      </c>
      <c r="J38" s="216" t="e">
        <f>'Tab 2b'!#REF!</f>
        <v>#REF!</v>
      </c>
      <c r="K38" s="216" t="e">
        <f>'Tab 2b'!#REF!</f>
        <v>#REF!</v>
      </c>
      <c r="L38" s="217">
        <f>'Tab 2b'!J19</f>
        <v>4</v>
      </c>
      <c r="M38" s="196">
        <v>75</v>
      </c>
      <c r="N38" s="113" t="s">
        <v>438</v>
      </c>
      <c r="O38" s="196">
        <f t="shared" si="20"/>
        <v>75</v>
      </c>
      <c r="P38" s="196">
        <f t="shared" si="21"/>
        <v>225</v>
      </c>
      <c r="Q38" s="196" t="e">
        <f t="shared" si="19"/>
        <v>#REF!</v>
      </c>
      <c r="R38" s="196" t="e">
        <f t="shared" si="22"/>
        <v>#REF!</v>
      </c>
      <c r="S38" s="196" t="e">
        <f t="shared" si="23"/>
        <v>#REF!</v>
      </c>
    </row>
    <row r="39" spans="1:19" ht="30" customHeight="1" x14ac:dyDescent="0.25">
      <c r="A39" s="62" t="e">
        <f>'Tab 2b'!#REF!</f>
        <v>#REF!</v>
      </c>
      <c r="B39" s="467" t="str">
        <f>'Tab 2b'!B21</f>
        <v>sh geotekstiil 4. profiil (NGS 4), mitte kootud kangas kogus ja paigaldamine</v>
      </c>
      <c r="C39" s="467"/>
      <c r="D39" s="467"/>
      <c r="E39" s="467"/>
      <c r="F39" s="467"/>
      <c r="G39" s="62" t="str">
        <f>'Tab 2b'!G21</f>
        <v>m2</v>
      </c>
      <c r="H39" s="62">
        <f>'Tab 2b'!H21</f>
        <v>100</v>
      </c>
      <c r="I39" s="62">
        <f>'Tab 2b'!I21</f>
        <v>300</v>
      </c>
      <c r="J39" s="169" t="e">
        <f>'Tab 2b'!#REF!</f>
        <v>#REF!</v>
      </c>
      <c r="K39" s="169" t="e">
        <f>'Tab 2b'!#REF!</f>
        <v>#REF!</v>
      </c>
      <c r="L39" s="120">
        <f>'Tab 2b'!J21</f>
        <v>400</v>
      </c>
      <c r="M39" s="196">
        <v>1.03</v>
      </c>
      <c r="N39" s="113" t="s">
        <v>435</v>
      </c>
      <c r="O39" s="196">
        <f t="shared" si="20"/>
        <v>103</v>
      </c>
      <c r="P39" s="196">
        <f t="shared" si="21"/>
        <v>309</v>
      </c>
      <c r="Q39" s="196" t="e">
        <f t="shared" si="19"/>
        <v>#REF!</v>
      </c>
      <c r="R39" s="196" t="e">
        <f t="shared" si="22"/>
        <v>#REF!</v>
      </c>
      <c r="S39" s="196" t="e">
        <f t="shared" si="23"/>
        <v>#REF!</v>
      </c>
    </row>
    <row r="40" spans="1:19" ht="30" customHeight="1" x14ac:dyDescent="0.25">
      <c r="A40" s="166" t="e">
        <f>'Tab 2b'!#REF!</f>
        <v>#REF!</v>
      </c>
      <c r="B40" s="467" t="str">
        <f>'Tab 2b'!B22</f>
        <v>sh kruus fr 0/63 mm (Pos 4), geomeetriline maht koos hanke, pealelaadimise ja veoga, H=30 cm</v>
      </c>
      <c r="C40" s="467"/>
      <c r="D40" s="467"/>
      <c r="E40" s="467"/>
      <c r="F40" s="467"/>
      <c r="G40" s="62" t="str">
        <f>'Tab 2b'!G22</f>
        <v>m3</v>
      </c>
      <c r="H40" s="62">
        <f>'Tab 2b'!H22</f>
        <v>29</v>
      </c>
      <c r="I40" s="62">
        <f>'Tab 2b'!I22</f>
        <v>87</v>
      </c>
      <c r="J40" s="169" t="e">
        <f>'Tab 2b'!#REF!</f>
        <v>#REF!</v>
      </c>
      <c r="K40" s="169" t="e">
        <f>'Tab 2b'!#REF!</f>
        <v>#REF!</v>
      </c>
      <c r="L40" s="120">
        <f>'Tab 2b'!J22</f>
        <v>116</v>
      </c>
      <c r="M40" s="196">
        <v>15</v>
      </c>
      <c r="N40" s="113" t="s">
        <v>401</v>
      </c>
      <c r="O40" s="196">
        <f t="shared" si="20"/>
        <v>435</v>
      </c>
      <c r="P40" s="196">
        <f t="shared" si="21"/>
        <v>1305</v>
      </c>
      <c r="Q40" s="196" t="e">
        <f t="shared" si="19"/>
        <v>#REF!</v>
      </c>
      <c r="R40" s="196" t="e">
        <f t="shared" si="22"/>
        <v>#REF!</v>
      </c>
      <c r="S40" s="196" t="e">
        <f t="shared" si="23"/>
        <v>#REF!</v>
      </c>
    </row>
    <row r="41" spans="1:19" ht="30" customHeight="1" x14ac:dyDescent="0.25">
      <c r="A41" s="62" t="e">
        <f>'Tab 2b'!#REF!</f>
        <v>#REF!</v>
      </c>
      <c r="B41" s="469" t="e">
        <f>'Tab 2b'!#REF!</f>
        <v>#REF!</v>
      </c>
      <c r="C41" s="469"/>
      <c r="D41" s="469"/>
      <c r="E41" s="469"/>
      <c r="F41" s="469"/>
      <c r="G41" s="44" t="e">
        <f>'Tab 2b'!#REF!</f>
        <v>#REF!</v>
      </c>
      <c r="H41" s="216" t="e">
        <f>'Tab 2b'!#REF!</f>
        <v>#REF!</v>
      </c>
      <c r="I41" s="215" t="e">
        <f>'Tab 2b'!#REF!</f>
        <v>#REF!</v>
      </c>
      <c r="J41" s="215" t="e">
        <f>'Tab 2b'!#REF!</f>
        <v>#REF!</v>
      </c>
      <c r="K41" s="215" t="e">
        <f>'Tab 2b'!#REF!</f>
        <v>#REF!</v>
      </c>
      <c r="L41" s="217" t="e">
        <f>'Tab 2b'!#REF!</f>
        <v>#REF!</v>
      </c>
      <c r="M41" s="196">
        <v>75</v>
      </c>
      <c r="N41" s="113" t="s">
        <v>438</v>
      </c>
      <c r="O41" s="196" t="e">
        <f t="shared" si="20"/>
        <v>#REF!</v>
      </c>
      <c r="P41" s="196" t="e">
        <f t="shared" si="21"/>
        <v>#REF!</v>
      </c>
      <c r="Q41" s="196" t="e">
        <f t="shared" si="19"/>
        <v>#REF!</v>
      </c>
      <c r="R41" s="196" t="e">
        <f t="shared" si="22"/>
        <v>#REF!</v>
      </c>
      <c r="S41" s="196" t="e">
        <f t="shared" si="23"/>
        <v>#REF!</v>
      </c>
    </row>
    <row r="42" spans="1:19" ht="30" customHeight="1" x14ac:dyDescent="0.25">
      <c r="A42" s="166" t="e">
        <f>'Tab 2b'!#REF!</f>
        <v>#REF!</v>
      </c>
      <c r="B42" s="467" t="e">
        <f>'Tab 2b'!#REF!</f>
        <v>#REF!</v>
      </c>
      <c r="C42" s="467"/>
      <c r="D42" s="467"/>
      <c r="E42" s="467"/>
      <c r="F42" s="467"/>
      <c r="G42" s="62" t="e">
        <f>'Tab 2b'!#REF!</f>
        <v>#REF!</v>
      </c>
      <c r="H42" s="169" t="e">
        <f>'Tab 2b'!#REF!</f>
        <v>#REF!</v>
      </c>
      <c r="I42" s="62" t="e">
        <f>'Tab 2b'!#REF!</f>
        <v>#REF!</v>
      </c>
      <c r="J42" s="62" t="e">
        <f>'Tab 2b'!#REF!</f>
        <v>#REF!</v>
      </c>
      <c r="K42" s="62" t="e">
        <f>'Tab 2b'!#REF!</f>
        <v>#REF!</v>
      </c>
      <c r="L42" s="120" t="e">
        <f>'Tab 2b'!#REF!</f>
        <v>#REF!</v>
      </c>
      <c r="M42" s="196">
        <v>1.03</v>
      </c>
      <c r="N42" s="113" t="s">
        <v>435</v>
      </c>
      <c r="O42" s="196" t="e">
        <f t="shared" si="20"/>
        <v>#REF!</v>
      </c>
      <c r="P42" s="196" t="e">
        <f t="shared" si="21"/>
        <v>#REF!</v>
      </c>
      <c r="Q42" s="196" t="e">
        <f t="shared" si="19"/>
        <v>#REF!</v>
      </c>
      <c r="R42" s="196" t="e">
        <f t="shared" si="22"/>
        <v>#REF!</v>
      </c>
      <c r="S42" s="196" t="e">
        <f t="shared" si="23"/>
        <v>#REF!</v>
      </c>
    </row>
    <row r="43" spans="1:19" ht="30" customHeight="1" x14ac:dyDescent="0.25">
      <c r="A43" s="62" t="e">
        <f>'Tab 2b'!#REF!</f>
        <v>#REF!</v>
      </c>
      <c r="B43" s="467" t="e">
        <f>'Tab 2b'!#REF!</f>
        <v>#REF!</v>
      </c>
      <c r="C43" s="467"/>
      <c r="D43" s="467"/>
      <c r="E43" s="467"/>
      <c r="F43" s="467"/>
      <c r="G43" s="62" t="e">
        <f>'Tab 2b'!#REF!</f>
        <v>#REF!</v>
      </c>
      <c r="H43" s="75" t="e">
        <f>'Tab 2b'!#REF!</f>
        <v>#REF!</v>
      </c>
      <c r="I43" s="62" t="e">
        <f>'Tab 2b'!#REF!</f>
        <v>#REF!</v>
      </c>
      <c r="J43" s="62" t="e">
        <f>'Tab 2b'!#REF!</f>
        <v>#REF!</v>
      </c>
      <c r="K43" s="62" t="e">
        <f>'Tab 2b'!#REF!</f>
        <v>#REF!</v>
      </c>
      <c r="L43" s="120" t="e">
        <f>'Tab 2b'!#REF!</f>
        <v>#REF!</v>
      </c>
      <c r="M43" s="196">
        <v>15</v>
      </c>
      <c r="N43" s="113" t="s">
        <v>401</v>
      </c>
      <c r="O43" s="196" t="e">
        <f t="shared" si="20"/>
        <v>#REF!</v>
      </c>
      <c r="P43" s="196" t="e">
        <f t="shared" si="21"/>
        <v>#REF!</v>
      </c>
      <c r="Q43" s="196" t="e">
        <f t="shared" si="19"/>
        <v>#REF!</v>
      </c>
      <c r="R43" s="196" t="e">
        <f t="shared" si="22"/>
        <v>#REF!</v>
      </c>
      <c r="S43" s="196" t="e">
        <f t="shared" si="23"/>
        <v>#REF!</v>
      </c>
    </row>
    <row r="44" spans="1:19" ht="30" customHeight="1" x14ac:dyDescent="0.25">
      <c r="A44" s="166" t="e">
        <f>'Tab 2b'!#REF!</f>
        <v>#REF!</v>
      </c>
      <c r="B44" s="467" t="e">
        <f>'Tab 2b'!#REF!</f>
        <v>#REF!</v>
      </c>
      <c r="C44" s="467"/>
      <c r="D44" s="467"/>
      <c r="E44" s="467"/>
      <c r="F44" s="467"/>
      <c r="G44" s="62" t="e">
        <f>'Tab 2b'!#REF!</f>
        <v>#REF!</v>
      </c>
      <c r="H44" s="62" t="e">
        <f>'Tab 2b'!#REF!</f>
        <v>#REF!</v>
      </c>
      <c r="I44" s="62" t="e">
        <f>'Tab 2b'!#REF!</f>
        <v>#REF!</v>
      </c>
      <c r="J44" s="62" t="e">
        <f>'Tab 2b'!#REF!</f>
        <v>#REF!</v>
      </c>
      <c r="K44" s="62" t="e">
        <f>'Tab 2b'!#REF!</f>
        <v>#REF!</v>
      </c>
      <c r="L44" s="120" t="e">
        <f>'Tab 2b'!#REF!</f>
        <v>#REF!</v>
      </c>
      <c r="M44" s="196">
        <v>17</v>
      </c>
      <c r="N44" s="113" t="s">
        <v>401</v>
      </c>
      <c r="O44" s="196" t="e">
        <f t="shared" si="20"/>
        <v>#REF!</v>
      </c>
      <c r="P44" s="196" t="e">
        <f t="shared" si="21"/>
        <v>#REF!</v>
      </c>
      <c r="Q44" s="196" t="e">
        <f t="shared" si="19"/>
        <v>#REF!</v>
      </c>
      <c r="R44" s="196" t="e">
        <f t="shared" si="22"/>
        <v>#REF!</v>
      </c>
      <c r="S44" s="196" t="e">
        <f t="shared" si="23"/>
        <v>#REF!</v>
      </c>
    </row>
    <row r="45" spans="1:19" ht="39.9" customHeight="1" x14ac:dyDescent="0.25">
      <c r="A45" s="62" t="e">
        <f>'Tab 2b'!#REF!</f>
        <v>#REF!</v>
      </c>
      <c r="B45" s="469" t="str">
        <f>'Tab 2b'!B23</f>
        <v>T-kujulise tagasipööramiskoha - TP-T muldkeha ja katendi ehitamine koos tihendamisega (A=4,5 m, L=20 m, R=17,75m)</v>
      </c>
      <c r="C45" s="469"/>
      <c r="D45" s="469"/>
      <c r="E45" s="469"/>
      <c r="F45" s="469"/>
      <c r="G45" s="83" t="str">
        <f>'Tab 2b'!G23</f>
        <v>tk</v>
      </c>
      <c r="H45" s="83">
        <f>'Tab 2b'!H23</f>
        <v>0</v>
      </c>
      <c r="I45" s="83">
        <f>'Tab 2b'!I23</f>
        <v>1</v>
      </c>
      <c r="J45" s="83" t="e">
        <f>'Tab 2b'!#REF!</f>
        <v>#REF!</v>
      </c>
      <c r="K45" s="83" t="e">
        <f>'Tab 2b'!#REF!</f>
        <v>#REF!</v>
      </c>
      <c r="L45" s="214">
        <f>'Tab 2b'!J23</f>
        <v>1</v>
      </c>
      <c r="M45" s="222">
        <v>146.69999999999999</v>
      </c>
      <c r="N45" s="223" t="s">
        <v>439</v>
      </c>
      <c r="O45" s="196">
        <f t="shared" si="20"/>
        <v>0</v>
      </c>
      <c r="P45" s="196">
        <f t="shared" si="21"/>
        <v>146.69999999999999</v>
      </c>
      <c r="Q45" s="196" t="e">
        <f t="shared" si="19"/>
        <v>#REF!</v>
      </c>
      <c r="R45" s="196" t="e">
        <f t="shared" si="22"/>
        <v>#REF!</v>
      </c>
      <c r="S45" s="196" t="e">
        <f t="shared" si="23"/>
        <v>#REF!</v>
      </c>
    </row>
    <row r="46" spans="1:19" ht="30" customHeight="1" x14ac:dyDescent="0.25">
      <c r="A46" s="166" t="e">
        <f>'Tab 2b'!#REF!</f>
        <v>#REF!</v>
      </c>
      <c r="B46" s="479" t="str">
        <f>'Tab 2b'!B25</f>
        <v>sh muldkeha ehitamine väljakaevatud pinnasest</v>
      </c>
      <c r="C46" s="479"/>
      <c r="D46" s="479"/>
      <c r="E46" s="479"/>
      <c r="F46" s="479"/>
      <c r="G46" s="62" t="str">
        <f>'Tab 2b'!G25</f>
        <v>m3</v>
      </c>
      <c r="H46" s="62">
        <f>'Tab 2b'!H25</f>
        <v>0</v>
      </c>
      <c r="I46" s="62">
        <f>'Tab 2b'!I25</f>
        <v>90</v>
      </c>
      <c r="J46" s="62" t="e">
        <f>'Tab 2b'!#REF!</f>
        <v>#REF!</v>
      </c>
      <c r="K46" s="62" t="e">
        <f>'Tab 2b'!#REF!</f>
        <v>#REF!</v>
      </c>
      <c r="L46" s="120">
        <f>'Tab 2b'!J25</f>
        <v>90</v>
      </c>
      <c r="M46" s="195">
        <v>1.5</v>
      </c>
      <c r="N46" s="167" t="s">
        <v>401</v>
      </c>
      <c r="O46" s="196">
        <f t="shared" si="20"/>
        <v>0</v>
      </c>
      <c r="P46" s="196">
        <f t="shared" si="21"/>
        <v>135</v>
      </c>
      <c r="Q46" s="196" t="e">
        <f t="shared" si="19"/>
        <v>#REF!</v>
      </c>
      <c r="R46" s="196" t="e">
        <f t="shared" si="22"/>
        <v>#REF!</v>
      </c>
      <c r="S46" s="196" t="e">
        <f t="shared" si="23"/>
        <v>#REF!</v>
      </c>
    </row>
    <row r="47" spans="1:19" ht="30" customHeight="1" x14ac:dyDescent="0.25">
      <c r="A47" s="62" t="e">
        <f>'Tab 2b'!#REF!</f>
        <v>#REF!</v>
      </c>
      <c r="B47" s="467" t="str">
        <f>'Tab 2b'!B26</f>
        <v>sh geotekstiil 4. profiil (NGS 4), mitte kootud kangas kogus ja paigaldamine</v>
      </c>
      <c r="C47" s="467"/>
      <c r="D47" s="467"/>
      <c r="E47" s="467"/>
      <c r="F47" s="467"/>
      <c r="G47" s="62" t="str">
        <f>'Tab 2b'!G26</f>
        <v>m2</v>
      </c>
      <c r="H47" s="62">
        <f>'Tab 2b'!H26</f>
        <v>0</v>
      </c>
      <c r="I47" s="62">
        <f>'Tab 2b'!I26</f>
        <v>800</v>
      </c>
      <c r="J47" s="62" t="e">
        <f>'Tab 2b'!#REF!</f>
        <v>#REF!</v>
      </c>
      <c r="K47" s="62" t="e">
        <f>'Tab 2b'!#REF!</f>
        <v>#REF!</v>
      </c>
      <c r="L47" s="120">
        <f>'Tab 2b'!J26</f>
        <v>800</v>
      </c>
      <c r="M47" s="196">
        <v>1.03</v>
      </c>
      <c r="N47" s="113" t="s">
        <v>435</v>
      </c>
      <c r="O47" s="196">
        <f t="shared" si="20"/>
        <v>0</v>
      </c>
      <c r="P47" s="196">
        <f t="shared" si="21"/>
        <v>824</v>
      </c>
      <c r="Q47" s="196" t="e">
        <f t="shared" si="19"/>
        <v>#REF!</v>
      </c>
      <c r="R47" s="196" t="e">
        <f t="shared" si="22"/>
        <v>#REF!</v>
      </c>
      <c r="S47" s="196" t="e">
        <f t="shared" si="23"/>
        <v>#REF!</v>
      </c>
    </row>
    <row r="48" spans="1:19" ht="30" customHeight="1" x14ac:dyDescent="0.25">
      <c r="A48" s="166" t="e">
        <f>'Tab 2b'!#REF!</f>
        <v>#REF!</v>
      </c>
      <c r="B48" s="467" t="str">
        <f>'Tab 2b'!B27</f>
        <v>sh kruus fr 0/63 mm (Pos 4), geomeetriline maht koos hanke, pealelaadimise ja veoga, H=20 cm</v>
      </c>
      <c r="C48" s="467"/>
      <c r="D48" s="467"/>
      <c r="E48" s="467"/>
      <c r="F48" s="467"/>
      <c r="G48" s="62" t="str">
        <f>'Tab 2b'!G27</f>
        <v>m3</v>
      </c>
      <c r="H48" s="62">
        <f>'Tab 2b'!H27</f>
        <v>0</v>
      </c>
      <c r="I48" s="62">
        <f>'Tab 2b'!I27</f>
        <v>147</v>
      </c>
      <c r="J48" s="62" t="e">
        <f>'Tab 2b'!#REF!</f>
        <v>#REF!</v>
      </c>
      <c r="K48" s="62" t="e">
        <f>'Tab 2b'!#REF!</f>
        <v>#REF!</v>
      </c>
      <c r="L48" s="120">
        <f>'Tab 2b'!J27</f>
        <v>147</v>
      </c>
      <c r="M48" s="196">
        <v>15</v>
      </c>
      <c r="N48" s="113" t="s">
        <v>401</v>
      </c>
      <c r="O48" s="196">
        <f t="shared" si="20"/>
        <v>0</v>
      </c>
      <c r="P48" s="196">
        <f t="shared" si="21"/>
        <v>2205</v>
      </c>
      <c r="Q48" s="196" t="e">
        <f t="shared" si="19"/>
        <v>#REF!</v>
      </c>
      <c r="R48" s="196" t="e">
        <f t="shared" si="22"/>
        <v>#REF!</v>
      </c>
      <c r="S48" s="196" t="e">
        <f t="shared" si="23"/>
        <v>#REF!</v>
      </c>
    </row>
    <row r="49" spans="1:19" ht="30" customHeight="1" x14ac:dyDescent="0.25">
      <c r="A49" s="62" t="e">
        <f>'Tab 2b'!#REF!</f>
        <v>#REF!</v>
      </c>
      <c r="B49" s="467" t="str">
        <f>'Tab 2b'!B28</f>
        <v>sh purustatud kruus fr 0/32 mm (Pos 6), geomeetriline maht koos hanke, pealelaadimise ja veoga, H=10 cm</v>
      </c>
      <c r="C49" s="467"/>
      <c r="D49" s="467"/>
      <c r="E49" s="467"/>
      <c r="F49" s="467"/>
      <c r="G49" s="62" t="str">
        <f>'Tab 2b'!G28</f>
        <v>m3</v>
      </c>
      <c r="H49" s="62">
        <f>'Tab 2b'!H28</f>
        <v>0</v>
      </c>
      <c r="I49" s="62">
        <f>'Tab 2b'!I28</f>
        <v>69</v>
      </c>
      <c r="J49" s="62" t="e">
        <f>'Tab 2b'!#REF!</f>
        <v>#REF!</v>
      </c>
      <c r="K49" s="62" t="e">
        <f>'Tab 2b'!#REF!</f>
        <v>#REF!</v>
      </c>
      <c r="L49" s="120">
        <f>'Tab 2b'!J28</f>
        <v>69</v>
      </c>
      <c r="M49" s="196">
        <v>17</v>
      </c>
      <c r="N49" s="113" t="s">
        <v>401</v>
      </c>
      <c r="O49" s="196">
        <f t="shared" si="20"/>
        <v>0</v>
      </c>
      <c r="P49" s="196">
        <f t="shared" si="21"/>
        <v>1173</v>
      </c>
      <c r="Q49" s="196" t="e">
        <f t="shared" si="19"/>
        <v>#REF!</v>
      </c>
      <c r="R49" s="196" t="e">
        <f t="shared" si="22"/>
        <v>#REF!</v>
      </c>
      <c r="S49" s="196" t="e">
        <f t="shared" si="23"/>
        <v>#REF!</v>
      </c>
    </row>
    <row r="50" spans="1:19" ht="14.25" customHeight="1" x14ac:dyDescent="0.25">
      <c r="A50" s="166" t="e">
        <f>'Tab 2b'!#REF!</f>
        <v>#REF!</v>
      </c>
      <c r="B50" s="465" t="e">
        <f>'Tab 2b'!#REF!</f>
        <v>#REF!</v>
      </c>
      <c r="C50" s="480"/>
      <c r="D50" s="480"/>
      <c r="E50" s="480"/>
      <c r="F50" s="480"/>
      <c r="G50" s="62" t="e">
        <f>'Tab 2b'!#REF!</f>
        <v>#REF!</v>
      </c>
      <c r="H50" s="62" t="e">
        <f>'Tab 2b'!#REF!</f>
        <v>#REF!</v>
      </c>
      <c r="I50" s="62" t="e">
        <f>'Tab 2b'!#REF!</f>
        <v>#REF!</v>
      </c>
      <c r="J50" s="62" t="e">
        <f>'Tab 2b'!#REF!</f>
        <v>#REF!</v>
      </c>
      <c r="K50" s="62" t="e">
        <f>'Tab 2b'!#REF!</f>
        <v>#REF!</v>
      </c>
      <c r="L50" s="120" t="e">
        <f>'Tab 2b'!#REF!</f>
        <v>#REF!</v>
      </c>
      <c r="M50" s="113">
        <v>313.81</v>
      </c>
      <c r="N50" s="113" t="s">
        <v>440</v>
      </c>
      <c r="O50" s="196" t="e">
        <f t="shared" si="20"/>
        <v>#REF!</v>
      </c>
      <c r="P50" s="196" t="e">
        <f t="shared" si="21"/>
        <v>#REF!</v>
      </c>
      <c r="Q50" s="196" t="e">
        <f t="shared" si="19"/>
        <v>#REF!</v>
      </c>
      <c r="R50" s="196" t="e">
        <f t="shared" si="22"/>
        <v>#REF!</v>
      </c>
      <c r="S50" s="196" t="e">
        <f t="shared" si="23"/>
        <v>#REF!</v>
      </c>
    </row>
    <row r="51" spans="1:19" ht="14.25" customHeight="1" x14ac:dyDescent="0.25">
      <c r="A51" s="62" t="e">
        <f>'Tab 2b'!#REF!</f>
        <v>#REF!</v>
      </c>
      <c r="B51" s="481" t="e">
        <f>'Tab 2b'!#REF!</f>
        <v>#REF!</v>
      </c>
      <c r="C51" s="482"/>
      <c r="D51" s="482"/>
      <c r="E51" s="482"/>
      <c r="F51" s="483"/>
      <c r="G51" s="62" t="e">
        <f>'Tab 2b'!#REF!</f>
        <v>#REF!</v>
      </c>
      <c r="H51" s="62" t="e">
        <f>'Tab 2b'!#REF!</f>
        <v>#REF!</v>
      </c>
      <c r="I51" s="62" t="e">
        <f>'Tab 2b'!#REF!</f>
        <v>#REF!</v>
      </c>
      <c r="J51" s="62" t="e">
        <f>'Tab 2b'!#REF!</f>
        <v>#REF!</v>
      </c>
      <c r="K51" s="62" t="e">
        <f>'Tab 2b'!#REF!</f>
        <v>#REF!</v>
      </c>
      <c r="L51" s="120" t="e">
        <f>'Tab 2b'!#REF!</f>
        <v>#REF!</v>
      </c>
      <c r="M51" s="196">
        <v>50</v>
      </c>
      <c r="N51" s="113" t="s">
        <v>401</v>
      </c>
      <c r="O51" s="196" t="e">
        <f t="shared" si="20"/>
        <v>#REF!</v>
      </c>
      <c r="P51" s="196" t="e">
        <f t="shared" si="21"/>
        <v>#REF!</v>
      </c>
      <c r="Q51" s="196" t="e">
        <f t="shared" si="19"/>
        <v>#REF!</v>
      </c>
      <c r="R51" s="196" t="e">
        <f t="shared" si="22"/>
        <v>#REF!</v>
      </c>
      <c r="S51" s="196" t="e">
        <f t="shared" si="23"/>
        <v>#REF!</v>
      </c>
    </row>
    <row r="52" spans="1:19" s="17" customFormat="1" ht="39.9" customHeight="1" x14ac:dyDescent="0.25">
      <c r="A52" s="166">
        <f>'Tab 2b'!A29</f>
        <v>23</v>
      </c>
      <c r="B52" s="459" t="e">
        <f>'Tab 2b'!#REF!</f>
        <v>#REF!</v>
      </c>
      <c r="C52" s="460"/>
      <c r="D52" s="460"/>
      <c r="E52" s="460"/>
      <c r="F52" s="461"/>
      <c r="G52" s="166" t="e">
        <f>'Tab 2b'!#REF!</f>
        <v>#REF!</v>
      </c>
      <c r="H52" s="166" t="e">
        <f>'Tab 2b'!#REF!</f>
        <v>#REF!</v>
      </c>
      <c r="I52" s="166" t="e">
        <f>'Tab 2b'!#REF!</f>
        <v>#REF!</v>
      </c>
      <c r="J52" s="166" t="e">
        <f>'Tab 2b'!#REF!</f>
        <v>#REF!</v>
      </c>
      <c r="K52" s="166" t="e">
        <f>'Tab 2b'!#REF!</f>
        <v>#REF!</v>
      </c>
      <c r="L52" s="166" t="e">
        <f>'Tab 2b'!#REF!</f>
        <v>#REF!</v>
      </c>
      <c r="M52" s="65">
        <v>750</v>
      </c>
      <c r="N52" s="197" t="s">
        <v>441</v>
      </c>
      <c r="O52" s="196" t="e">
        <f t="shared" si="20"/>
        <v>#REF!</v>
      </c>
      <c r="P52" s="196" t="e">
        <f t="shared" si="21"/>
        <v>#REF!</v>
      </c>
      <c r="Q52" s="196" t="e">
        <f t="shared" si="19"/>
        <v>#REF!</v>
      </c>
      <c r="R52" s="196" t="e">
        <f t="shared" si="22"/>
        <v>#REF!</v>
      </c>
      <c r="S52" s="196" t="e">
        <f t="shared" si="23"/>
        <v>#REF!</v>
      </c>
    </row>
    <row r="53" spans="1:19" s="17" customFormat="1" ht="39.9" customHeight="1" x14ac:dyDescent="0.25">
      <c r="A53" s="62">
        <f>'Tab 2b'!A30</f>
        <v>24</v>
      </c>
      <c r="B53" s="218"/>
      <c r="C53" s="219"/>
      <c r="D53" s="219"/>
      <c r="E53" s="219"/>
      <c r="F53" s="220"/>
      <c r="G53" s="166"/>
      <c r="H53" s="166"/>
      <c r="I53" s="166"/>
      <c r="J53" s="166"/>
      <c r="K53" s="166"/>
      <c r="L53" s="166"/>
      <c r="M53" s="65"/>
      <c r="N53" s="203" t="s">
        <v>1</v>
      </c>
      <c r="O53" s="204" t="e">
        <f>SUM(O33:O52)</f>
        <v>#REF!</v>
      </c>
      <c r="P53" s="204" t="e">
        <f t="shared" ref="P53:R53" si="24">SUM(P33:P52)</f>
        <v>#REF!</v>
      </c>
      <c r="Q53" s="204" t="e">
        <f t="shared" si="24"/>
        <v>#REF!</v>
      </c>
      <c r="R53" s="204" t="e">
        <f t="shared" si="24"/>
        <v>#REF!</v>
      </c>
      <c r="S53" s="204" t="e">
        <f>SUM(O53:R53)</f>
        <v>#REF!</v>
      </c>
    </row>
    <row r="54" spans="1:19" x14ac:dyDescent="0.25">
      <c r="A54" s="166" t="e">
        <f>'Tab 2b'!#REF!</f>
        <v>#REF!</v>
      </c>
      <c r="B54" s="472" t="str">
        <f>'Tab 2b'!B29</f>
        <v>V. Muud tööd</v>
      </c>
      <c r="C54" s="473"/>
      <c r="D54" s="473"/>
      <c r="E54" s="473"/>
      <c r="F54" s="473"/>
      <c r="G54" s="473"/>
      <c r="H54" s="473"/>
      <c r="I54" s="473"/>
      <c r="J54" s="473"/>
      <c r="K54" s="473"/>
      <c r="L54" s="473"/>
      <c r="M54" s="473"/>
      <c r="N54" s="473"/>
      <c r="O54" s="473"/>
      <c r="P54" s="473"/>
      <c r="Q54" s="473"/>
      <c r="R54" s="473"/>
      <c r="S54" s="474"/>
    </row>
    <row r="55" spans="1:19" ht="14.25" customHeight="1" x14ac:dyDescent="0.25">
      <c r="A55" s="62" t="e">
        <f>'Tab 2b'!#REF!</f>
        <v>#REF!</v>
      </c>
      <c r="B55" s="478" t="str">
        <f>'Tab 2b'!B30</f>
        <v>Nõuetekohase teostusmõõdistuse koostamine</v>
      </c>
      <c r="C55" s="478"/>
      <c r="D55" s="478"/>
      <c r="E55" s="478"/>
      <c r="F55" s="478"/>
      <c r="G55" s="166" t="str">
        <f>'Tab 2b'!G30</f>
        <v>töö</v>
      </c>
      <c r="H55" s="317">
        <f>'Tab 2b'!H30</f>
        <v>1</v>
      </c>
      <c r="I55" s="317"/>
      <c r="J55" s="317"/>
      <c r="K55" s="317"/>
      <c r="L55" s="207">
        <f>'Tab 2b'!J30</f>
        <v>1</v>
      </c>
      <c r="M55" s="196">
        <v>1500</v>
      </c>
      <c r="N55" s="113" t="s">
        <v>401</v>
      </c>
      <c r="O55" s="453">
        <f>M55*H55</f>
        <v>1500</v>
      </c>
      <c r="P55" s="454"/>
      <c r="Q55" s="454"/>
      <c r="R55" s="455"/>
      <c r="S55" s="196">
        <f>SUM(O55)</f>
        <v>1500</v>
      </c>
    </row>
    <row r="56" spans="1:19" x14ac:dyDescent="0.3">
      <c r="A56" s="113"/>
      <c r="B56" s="386"/>
      <c r="C56" s="386"/>
      <c r="D56" s="386"/>
      <c r="E56" s="386"/>
      <c r="F56" s="386"/>
      <c r="G56" s="386"/>
      <c r="H56" s="386"/>
      <c r="I56" s="386"/>
      <c r="J56" s="386"/>
      <c r="K56" s="386"/>
      <c r="L56" s="386"/>
      <c r="M56" s="386"/>
      <c r="N56" s="203" t="s">
        <v>1</v>
      </c>
      <c r="O56" s="456">
        <f>SUM(O55)</f>
        <v>1500</v>
      </c>
      <c r="P56" s="457"/>
      <c r="Q56" s="457"/>
      <c r="R56" s="458"/>
      <c r="S56" s="204">
        <f>SUM(O56)</f>
        <v>1500</v>
      </c>
    </row>
    <row r="57" spans="1:19" x14ac:dyDescent="0.3">
      <c r="P57" s="390" t="s">
        <v>430</v>
      </c>
      <c r="Q57" s="390"/>
      <c r="R57" s="390"/>
      <c r="S57" s="221" t="e">
        <f>S11+S17+S25+S31+S53+S56</f>
        <v>#REF!</v>
      </c>
    </row>
    <row r="58" spans="1:19" x14ac:dyDescent="0.3">
      <c r="P58" s="390" t="s">
        <v>431</v>
      </c>
      <c r="Q58" s="390"/>
      <c r="R58" s="390"/>
      <c r="S58" s="221" t="e">
        <f>0.2*S57</f>
        <v>#REF!</v>
      </c>
    </row>
    <row r="59" spans="1:19" x14ac:dyDescent="0.3">
      <c r="P59" s="390" t="s">
        <v>432</v>
      </c>
      <c r="Q59" s="390"/>
      <c r="R59" s="390"/>
      <c r="S59" s="221" t="e">
        <f>SUM(S57:S58)</f>
        <v>#REF!</v>
      </c>
    </row>
    <row r="60" spans="1:19" x14ac:dyDescent="0.3">
      <c r="P60" s="390" t="s">
        <v>442</v>
      </c>
      <c r="Q60" s="390"/>
      <c r="R60" s="390"/>
      <c r="S60" s="221" t="e">
        <f>'Tab 12A'!Y78</f>
        <v>#REF!</v>
      </c>
    </row>
    <row r="61" spans="1:19" x14ac:dyDescent="0.3">
      <c r="P61" s="390" t="s">
        <v>443</v>
      </c>
      <c r="Q61" s="390"/>
      <c r="R61" s="390"/>
      <c r="S61" s="221" t="e">
        <f>S59</f>
        <v>#REF!</v>
      </c>
    </row>
    <row r="62" spans="1:19" x14ac:dyDescent="0.3">
      <c r="P62" s="390" t="s">
        <v>241</v>
      </c>
      <c r="Q62" s="390"/>
      <c r="R62" s="390"/>
      <c r="S62" s="221" t="e">
        <f>SUM(S60:S61)</f>
        <v>#REF!</v>
      </c>
    </row>
  </sheetData>
  <mergeCells count="66">
    <mergeCell ref="B34:F34"/>
    <mergeCell ref="B27:F27"/>
    <mergeCell ref="B28:F28"/>
    <mergeCell ref="B29:F29"/>
    <mergeCell ref="B30:F30"/>
    <mergeCell ref="B33:F33"/>
    <mergeCell ref="B55:F55"/>
    <mergeCell ref="H55:K55"/>
    <mergeCell ref="B49:F49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54:S54"/>
    <mergeCell ref="B50:F50"/>
    <mergeCell ref="B51:F51"/>
    <mergeCell ref="B36:F36"/>
    <mergeCell ref="B37:F37"/>
    <mergeCell ref="B38:F38"/>
    <mergeCell ref="S4:S5"/>
    <mergeCell ref="B6:F6"/>
    <mergeCell ref="B7:F7"/>
    <mergeCell ref="B9:F9"/>
    <mergeCell ref="B10:F10"/>
    <mergeCell ref="B12:S12"/>
    <mergeCell ref="B18:S18"/>
    <mergeCell ref="B26:S26"/>
    <mergeCell ref="B32:S32"/>
    <mergeCell ref="B22:F22"/>
    <mergeCell ref="B23:F23"/>
    <mergeCell ref="B24:F24"/>
    <mergeCell ref="B8:S8"/>
    <mergeCell ref="A3:A5"/>
    <mergeCell ref="B3:F5"/>
    <mergeCell ref="G3:G5"/>
    <mergeCell ref="H3:K3"/>
    <mergeCell ref="L3:L5"/>
    <mergeCell ref="H4:K4"/>
    <mergeCell ref="B56:M56"/>
    <mergeCell ref="O55:R55"/>
    <mergeCell ref="O56:R56"/>
    <mergeCell ref="B52:F52"/>
    <mergeCell ref="M3:M5"/>
    <mergeCell ref="N3:N5"/>
    <mergeCell ref="O4:R4"/>
    <mergeCell ref="B13:F13"/>
    <mergeCell ref="B14:F14"/>
    <mergeCell ref="B15:F15"/>
    <mergeCell ref="B16:F16"/>
    <mergeCell ref="B19:F19"/>
    <mergeCell ref="B20:F20"/>
    <mergeCell ref="B21:F21"/>
    <mergeCell ref="O3:S3"/>
    <mergeCell ref="B35:F35"/>
    <mergeCell ref="P62:R62"/>
    <mergeCell ref="P57:R57"/>
    <mergeCell ref="P58:R58"/>
    <mergeCell ref="P59:R59"/>
    <mergeCell ref="P60:R60"/>
    <mergeCell ref="P61:R61"/>
  </mergeCells>
  <pageMargins left="0.98425196850393704" right="0.39370078740157483" top="0.74803149606299213" bottom="0.74803149606299213" header="0.31496062992125984" footer="0.31496062992125984"/>
  <pageSetup paperSize="8" scale="89" pageOrder="overThenDown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C974-C1DC-4AFB-9485-3687FB5E32C0}">
  <dimension ref="A1:P77"/>
  <sheetViews>
    <sheetView zoomScale="110" zoomScaleNormal="110" zoomScaleSheetLayoutView="70" zoomScalePageLayoutView="85" workbookViewId="0">
      <pane ySplit="5" topLeftCell="A27" activePane="bottomLeft" state="frozen"/>
      <selection pane="bottomLeft" activeCell="S30" sqref="S30"/>
    </sheetView>
  </sheetViews>
  <sheetFormatPr defaultColWidth="9.109375" defaultRowHeight="14.4" x14ac:dyDescent="0.3"/>
  <cols>
    <col min="1" max="1" width="4.5546875" style="12" customWidth="1"/>
    <col min="2" max="5" width="9.109375" style="12"/>
    <col min="6" max="6" width="8.6640625" style="12" customWidth="1"/>
    <col min="7" max="7" width="8.88671875" style="124" customWidth="1"/>
    <col min="8" max="8" width="7.109375" style="12" customWidth="1"/>
    <col min="9" max="9" width="6.109375" style="12" customWidth="1"/>
    <col min="10" max="12" width="8" style="12" customWidth="1"/>
    <col min="13" max="13" width="7.5546875" style="12" customWidth="1"/>
    <col min="14" max="16384" width="9.109375" style="12"/>
  </cols>
  <sheetData>
    <row r="1" spans="1:16" ht="15.6" x14ac:dyDescent="0.3">
      <c r="A1" s="91" t="s">
        <v>756</v>
      </c>
    </row>
    <row r="3" spans="1:16" x14ac:dyDescent="0.3">
      <c r="A3" s="355" t="s">
        <v>31</v>
      </c>
      <c r="B3" s="315" t="s">
        <v>32</v>
      </c>
      <c r="C3" s="315"/>
      <c r="D3" s="315"/>
      <c r="E3" s="315"/>
      <c r="F3" s="315"/>
      <c r="G3" s="355" t="s">
        <v>11</v>
      </c>
      <c r="H3" s="310" t="s">
        <v>33</v>
      </c>
      <c r="I3" s="311"/>
      <c r="J3" s="311"/>
      <c r="K3" s="311"/>
      <c r="L3" s="311"/>
      <c r="M3" s="353" t="s">
        <v>1</v>
      </c>
      <c r="N3" s="5"/>
      <c r="O3" s="5"/>
      <c r="P3" s="5"/>
    </row>
    <row r="4" spans="1:16" x14ac:dyDescent="0.3">
      <c r="A4" s="355"/>
      <c r="B4" s="315"/>
      <c r="C4" s="315"/>
      <c r="D4" s="315"/>
      <c r="E4" s="315"/>
      <c r="F4" s="315"/>
      <c r="G4" s="355"/>
      <c r="H4" s="310" t="s">
        <v>34</v>
      </c>
      <c r="I4" s="311"/>
      <c r="J4" s="311"/>
      <c r="K4" s="311"/>
      <c r="L4" s="311"/>
      <c r="M4" s="353"/>
      <c r="N4" s="5"/>
      <c r="O4" s="5"/>
      <c r="P4" s="5"/>
    </row>
    <row r="5" spans="1:16" ht="70.5" customHeight="1" x14ac:dyDescent="0.3">
      <c r="A5" s="355"/>
      <c r="B5" s="315"/>
      <c r="C5" s="315"/>
      <c r="D5" s="315"/>
      <c r="E5" s="315"/>
      <c r="F5" s="315"/>
      <c r="G5" s="355"/>
      <c r="H5" s="110" t="s">
        <v>122</v>
      </c>
      <c r="I5" s="110" t="s">
        <v>350</v>
      </c>
      <c r="J5" s="110" t="s">
        <v>35</v>
      </c>
      <c r="K5" s="81" t="s">
        <v>8</v>
      </c>
      <c r="L5" s="81" t="s">
        <v>9</v>
      </c>
      <c r="M5" s="353"/>
      <c r="N5" s="5"/>
      <c r="O5" s="95" t="s">
        <v>738</v>
      </c>
      <c r="P5" s="5"/>
    </row>
    <row r="6" spans="1:16" x14ac:dyDescent="0.3">
      <c r="A6" s="119" t="s">
        <v>36</v>
      </c>
      <c r="B6" s="357" t="s">
        <v>37</v>
      </c>
      <c r="C6" s="357"/>
      <c r="D6" s="357"/>
      <c r="E6" s="357"/>
      <c r="F6" s="357"/>
      <c r="G6" s="106" t="s">
        <v>38</v>
      </c>
      <c r="H6" s="119" t="s">
        <v>39</v>
      </c>
      <c r="I6" s="119" t="s">
        <v>40</v>
      </c>
      <c r="J6" s="119" t="s">
        <v>41</v>
      </c>
      <c r="K6" s="119" t="s">
        <v>42</v>
      </c>
      <c r="L6" s="119" t="s">
        <v>43</v>
      </c>
      <c r="M6" s="119" t="s">
        <v>44</v>
      </c>
      <c r="O6" s="96"/>
    </row>
    <row r="7" spans="1:16" x14ac:dyDescent="0.3">
      <c r="A7" s="62">
        <v>1</v>
      </c>
      <c r="B7" s="354" t="s">
        <v>52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</row>
    <row r="8" spans="1:16" x14ac:dyDescent="0.3">
      <c r="A8" s="62">
        <v>2</v>
      </c>
      <c r="B8" s="352" t="s">
        <v>53</v>
      </c>
      <c r="C8" s="352"/>
      <c r="D8" s="352"/>
      <c r="E8" s="352"/>
      <c r="F8" s="352"/>
      <c r="G8" s="82" t="s">
        <v>16</v>
      </c>
      <c r="H8" s="104">
        <v>2.65</v>
      </c>
      <c r="I8" s="104">
        <v>0.97</v>
      </c>
      <c r="J8" s="104">
        <v>0.44</v>
      </c>
      <c r="K8" s="104">
        <v>2.0699999999999998</v>
      </c>
      <c r="L8" s="104">
        <v>0.28999999999999998</v>
      </c>
      <c r="M8" s="273">
        <f t="shared" ref="M8:M19" si="0">SUM(H8:L8)</f>
        <v>6.4200000000000008</v>
      </c>
      <c r="N8" s="97"/>
      <c r="O8" s="95"/>
    </row>
    <row r="9" spans="1:16" x14ac:dyDescent="0.3">
      <c r="A9" s="62">
        <v>3</v>
      </c>
      <c r="B9" s="352" t="s">
        <v>54</v>
      </c>
      <c r="C9" s="352"/>
      <c r="D9" s="352"/>
      <c r="E9" s="352"/>
      <c r="F9" s="352"/>
      <c r="G9" s="82" t="s">
        <v>16</v>
      </c>
      <c r="H9" s="104">
        <f>H8</f>
        <v>2.65</v>
      </c>
      <c r="I9" s="104">
        <f t="shared" ref="I9:L9" si="1">I8</f>
        <v>0.97</v>
      </c>
      <c r="J9" s="104">
        <f t="shared" si="1"/>
        <v>0.44</v>
      </c>
      <c r="K9" s="104">
        <f t="shared" si="1"/>
        <v>2.0699999999999998</v>
      </c>
      <c r="L9" s="104">
        <f t="shared" si="1"/>
        <v>0.28999999999999998</v>
      </c>
      <c r="M9" s="273">
        <f t="shared" si="0"/>
        <v>6.4200000000000008</v>
      </c>
      <c r="O9" s="95"/>
    </row>
    <row r="10" spans="1:16" x14ac:dyDescent="0.3">
      <c r="A10" s="62">
        <v>4</v>
      </c>
      <c r="B10" s="352" t="s">
        <v>55</v>
      </c>
      <c r="C10" s="352"/>
      <c r="D10" s="352"/>
      <c r="E10" s="352"/>
      <c r="F10" s="352"/>
      <c r="G10" s="82" t="s">
        <v>16</v>
      </c>
      <c r="H10" s="104">
        <v>5.3</v>
      </c>
      <c r="I10" s="104">
        <v>5.12</v>
      </c>
      <c r="J10" s="104">
        <v>4.54</v>
      </c>
      <c r="K10" s="104">
        <v>5.93</v>
      </c>
      <c r="L10" s="104">
        <v>0.64</v>
      </c>
      <c r="M10" s="273">
        <f t="shared" si="0"/>
        <v>21.53</v>
      </c>
      <c r="O10" s="95"/>
    </row>
    <row r="11" spans="1:16" x14ac:dyDescent="0.3">
      <c r="A11" s="62">
        <v>5</v>
      </c>
      <c r="B11" s="352" t="s">
        <v>56</v>
      </c>
      <c r="C11" s="352"/>
      <c r="D11" s="352"/>
      <c r="E11" s="352"/>
      <c r="F11" s="352"/>
      <c r="G11" s="82" t="s">
        <v>16</v>
      </c>
      <c r="H11" s="104">
        <f>H10</f>
        <v>5.3</v>
      </c>
      <c r="I11" s="104">
        <f t="shared" ref="I11:L11" si="2">I10</f>
        <v>5.12</v>
      </c>
      <c r="J11" s="104">
        <f t="shared" si="2"/>
        <v>4.54</v>
      </c>
      <c r="K11" s="104">
        <f t="shared" si="2"/>
        <v>5.93</v>
      </c>
      <c r="L11" s="104">
        <f t="shared" si="2"/>
        <v>0.64</v>
      </c>
      <c r="M11" s="273">
        <f t="shared" si="0"/>
        <v>21.53</v>
      </c>
      <c r="O11" s="95"/>
    </row>
    <row r="12" spans="1:16" ht="16.5" customHeight="1" x14ac:dyDescent="0.3">
      <c r="A12" s="62">
        <v>6</v>
      </c>
      <c r="B12" s="352" t="s">
        <v>57</v>
      </c>
      <c r="C12" s="352"/>
      <c r="D12" s="352"/>
      <c r="E12" s="352"/>
      <c r="F12" s="352"/>
      <c r="G12" s="82" t="s">
        <v>16</v>
      </c>
      <c r="H12" s="104">
        <v>3.76</v>
      </c>
      <c r="I12" s="104">
        <v>4.74</v>
      </c>
      <c r="J12" s="104">
        <v>7.23</v>
      </c>
      <c r="K12" s="104">
        <v>6.95</v>
      </c>
      <c r="L12" s="104">
        <v>0.62</v>
      </c>
      <c r="M12" s="273">
        <f t="shared" si="0"/>
        <v>23.3</v>
      </c>
      <c r="O12" s="95"/>
    </row>
    <row r="13" spans="1:16" x14ac:dyDescent="0.3">
      <c r="A13" s="62">
        <v>7</v>
      </c>
      <c r="B13" s="352" t="s">
        <v>58</v>
      </c>
      <c r="C13" s="352"/>
      <c r="D13" s="352"/>
      <c r="E13" s="352"/>
      <c r="F13" s="352"/>
      <c r="G13" s="82" t="s">
        <v>16</v>
      </c>
      <c r="H13" s="104">
        <f>H12</f>
        <v>3.76</v>
      </c>
      <c r="I13" s="104">
        <f t="shared" ref="I13:L13" si="3">I12</f>
        <v>4.74</v>
      </c>
      <c r="J13" s="104">
        <f t="shared" si="3"/>
        <v>7.23</v>
      </c>
      <c r="K13" s="104">
        <f t="shared" si="3"/>
        <v>6.95</v>
      </c>
      <c r="L13" s="104">
        <f t="shared" si="3"/>
        <v>0.62</v>
      </c>
      <c r="M13" s="273">
        <f t="shared" si="0"/>
        <v>23.3</v>
      </c>
      <c r="O13" s="95"/>
    </row>
    <row r="14" spans="1:16" x14ac:dyDescent="0.3">
      <c r="A14" s="62">
        <v>8</v>
      </c>
      <c r="B14" s="352" t="s">
        <v>59</v>
      </c>
      <c r="C14" s="352"/>
      <c r="D14" s="352"/>
      <c r="E14" s="352"/>
      <c r="F14" s="352"/>
      <c r="G14" s="82" t="s">
        <v>16</v>
      </c>
      <c r="H14" s="104">
        <v>1.83</v>
      </c>
      <c r="I14" s="104">
        <v>2.52</v>
      </c>
      <c r="J14" s="104">
        <v>4.3</v>
      </c>
      <c r="K14" s="104">
        <v>3.39</v>
      </c>
      <c r="L14" s="104">
        <v>0.23</v>
      </c>
      <c r="M14" s="273">
        <f t="shared" si="0"/>
        <v>12.27</v>
      </c>
      <c r="O14" s="95"/>
    </row>
    <row r="15" spans="1:16" x14ac:dyDescent="0.3">
      <c r="A15" s="62">
        <v>9</v>
      </c>
      <c r="B15" s="352" t="s">
        <v>60</v>
      </c>
      <c r="C15" s="352"/>
      <c r="D15" s="352"/>
      <c r="E15" s="352"/>
      <c r="F15" s="352"/>
      <c r="G15" s="82" t="s">
        <v>16</v>
      </c>
      <c r="H15" s="104">
        <f>H14</f>
        <v>1.83</v>
      </c>
      <c r="I15" s="104">
        <f t="shared" ref="I15:L15" si="4">I14</f>
        <v>2.52</v>
      </c>
      <c r="J15" s="104">
        <f t="shared" si="4"/>
        <v>4.3</v>
      </c>
      <c r="K15" s="104">
        <f t="shared" si="4"/>
        <v>3.39</v>
      </c>
      <c r="L15" s="104">
        <f t="shared" si="4"/>
        <v>0.23</v>
      </c>
      <c r="M15" s="273">
        <f t="shared" si="0"/>
        <v>12.27</v>
      </c>
      <c r="O15" s="95"/>
    </row>
    <row r="16" spans="1:16" ht="34.5" customHeight="1" x14ac:dyDescent="0.3">
      <c r="A16" s="62">
        <v>10</v>
      </c>
      <c r="B16" s="352" t="s">
        <v>345</v>
      </c>
      <c r="C16" s="352"/>
      <c r="D16" s="352"/>
      <c r="E16" s="352"/>
      <c r="F16" s="352"/>
      <c r="G16" s="82" t="s">
        <v>16</v>
      </c>
      <c r="H16" s="104">
        <v>13.54</v>
      </c>
      <c r="I16" s="104">
        <v>13.35</v>
      </c>
      <c r="J16" s="104">
        <v>16.45</v>
      </c>
      <c r="K16" s="104">
        <v>18.34</v>
      </c>
      <c r="L16" s="104">
        <v>1.78</v>
      </c>
      <c r="M16" s="273">
        <f t="shared" si="0"/>
        <v>63.460000000000008</v>
      </c>
      <c r="O16" s="95"/>
    </row>
    <row r="17" spans="1:15" ht="15" customHeight="1" x14ac:dyDescent="0.3">
      <c r="A17" s="62">
        <v>11</v>
      </c>
      <c r="B17" s="352" t="s">
        <v>735</v>
      </c>
      <c r="C17" s="352"/>
      <c r="D17" s="352"/>
      <c r="E17" s="352"/>
      <c r="F17" s="352"/>
      <c r="G17" s="82" t="s">
        <v>20</v>
      </c>
      <c r="H17" s="78">
        <v>3</v>
      </c>
      <c r="I17" s="78">
        <v>2</v>
      </c>
      <c r="J17" s="78">
        <v>4</v>
      </c>
      <c r="K17" s="78">
        <v>9</v>
      </c>
      <c r="L17" s="78">
        <v>2</v>
      </c>
      <c r="M17" s="108">
        <f t="shared" si="0"/>
        <v>20</v>
      </c>
      <c r="O17" s="95"/>
    </row>
    <row r="18" spans="1:15" ht="15" customHeight="1" x14ac:dyDescent="0.3">
      <c r="A18" s="62">
        <v>12</v>
      </c>
      <c r="B18" s="356" t="s">
        <v>375</v>
      </c>
      <c r="C18" s="356"/>
      <c r="D18" s="356"/>
      <c r="E18" s="356"/>
      <c r="F18" s="356"/>
      <c r="G18" s="82" t="s">
        <v>64</v>
      </c>
      <c r="H18" s="82"/>
      <c r="I18" s="82"/>
      <c r="J18" s="82">
        <v>1136</v>
      </c>
      <c r="K18" s="82"/>
      <c r="L18" s="78">
        <v>1242</v>
      </c>
      <c r="M18" s="108">
        <f t="shared" si="0"/>
        <v>2378</v>
      </c>
      <c r="O18" s="95"/>
    </row>
    <row r="19" spans="1:15" ht="17.25" customHeight="1" x14ac:dyDescent="0.3">
      <c r="A19" s="62">
        <v>13</v>
      </c>
      <c r="B19" s="352" t="s">
        <v>61</v>
      </c>
      <c r="C19" s="352"/>
      <c r="D19" s="352"/>
      <c r="E19" s="352"/>
      <c r="F19" s="352"/>
      <c r="G19" s="82" t="s">
        <v>62</v>
      </c>
      <c r="H19" s="78">
        <v>31</v>
      </c>
      <c r="I19" s="78"/>
      <c r="J19" s="78"/>
      <c r="K19" s="78">
        <v>21</v>
      </c>
      <c r="L19" s="78"/>
      <c r="M19" s="108">
        <f t="shared" si="0"/>
        <v>52</v>
      </c>
      <c r="O19" s="95"/>
    </row>
    <row r="20" spans="1:15" x14ac:dyDescent="0.3">
      <c r="A20" s="62">
        <v>14</v>
      </c>
      <c r="B20" s="354" t="s">
        <v>63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</row>
    <row r="21" spans="1:15" ht="32.25" customHeight="1" x14ac:dyDescent="0.3">
      <c r="A21" s="62">
        <v>15</v>
      </c>
      <c r="B21" s="356" t="s">
        <v>344</v>
      </c>
      <c r="C21" s="356"/>
      <c r="D21" s="356"/>
      <c r="E21" s="356"/>
      <c r="F21" s="356"/>
      <c r="G21" s="82" t="s">
        <v>65</v>
      </c>
      <c r="H21" s="78">
        <v>13576</v>
      </c>
      <c r="I21" s="78">
        <v>14540</v>
      </c>
      <c r="J21" s="78">
        <v>19683</v>
      </c>
      <c r="K21" s="78">
        <v>21398</v>
      </c>
      <c r="L21" s="78">
        <v>1930</v>
      </c>
      <c r="M21" s="108">
        <f t="shared" ref="M21:M25" si="5">SUM(H21:L21)</f>
        <v>71127</v>
      </c>
    </row>
    <row r="22" spans="1:15" ht="30.75" customHeight="1" x14ac:dyDescent="0.3">
      <c r="A22" s="62">
        <v>16</v>
      </c>
      <c r="B22" s="356" t="s">
        <v>66</v>
      </c>
      <c r="C22" s="356"/>
      <c r="D22" s="356"/>
      <c r="E22" s="356"/>
      <c r="F22" s="356"/>
      <c r="G22" s="82" t="s">
        <v>65</v>
      </c>
      <c r="H22" s="78">
        <f>H21*0.1</f>
        <v>1357.6000000000001</v>
      </c>
      <c r="I22" s="78">
        <f t="shared" ref="I22:L22" si="6">I21*0.1</f>
        <v>1454</v>
      </c>
      <c r="J22" s="78">
        <f t="shared" si="6"/>
        <v>1968.3000000000002</v>
      </c>
      <c r="K22" s="78">
        <f t="shared" si="6"/>
        <v>2139.8000000000002</v>
      </c>
      <c r="L22" s="78">
        <f t="shared" si="6"/>
        <v>193</v>
      </c>
      <c r="M22" s="108">
        <f t="shared" si="5"/>
        <v>7112.7000000000007</v>
      </c>
    </row>
    <row r="23" spans="1:15" ht="15.75" customHeight="1" x14ac:dyDescent="0.3">
      <c r="A23" s="62">
        <v>17</v>
      </c>
      <c r="B23" s="356" t="s">
        <v>67</v>
      </c>
      <c r="C23" s="356"/>
      <c r="D23" s="356"/>
      <c r="E23" s="356"/>
      <c r="F23" s="356"/>
      <c r="G23" s="82" t="s">
        <v>65</v>
      </c>
      <c r="H23" s="78">
        <v>8147</v>
      </c>
      <c r="I23" s="78">
        <v>8725</v>
      </c>
      <c r="J23" s="78">
        <v>11807</v>
      </c>
      <c r="K23" s="78">
        <v>12841</v>
      </c>
      <c r="L23" s="78">
        <v>1158</v>
      </c>
      <c r="M23" s="108">
        <f t="shared" si="5"/>
        <v>42678</v>
      </c>
      <c r="O23" s="97"/>
    </row>
    <row r="24" spans="1:15" ht="17.25" customHeight="1" x14ac:dyDescent="0.3">
      <c r="A24" s="62">
        <v>18</v>
      </c>
      <c r="B24" s="356" t="s">
        <v>68</v>
      </c>
      <c r="C24" s="356"/>
      <c r="D24" s="356"/>
      <c r="E24" s="356"/>
      <c r="F24" s="356"/>
      <c r="G24" s="82" t="s">
        <v>65</v>
      </c>
      <c r="H24" s="78"/>
      <c r="I24" s="78">
        <v>798</v>
      </c>
      <c r="J24" s="78">
        <v>887</v>
      </c>
      <c r="K24" s="78">
        <v>324</v>
      </c>
      <c r="L24" s="78">
        <v>85</v>
      </c>
      <c r="M24" s="108">
        <f t="shared" si="5"/>
        <v>2094</v>
      </c>
    </row>
    <row r="25" spans="1:15" ht="30" customHeight="1" x14ac:dyDescent="0.3">
      <c r="A25" s="62">
        <v>19</v>
      </c>
      <c r="B25" s="356" t="s">
        <v>69</v>
      </c>
      <c r="C25" s="356"/>
      <c r="D25" s="356"/>
      <c r="E25" s="356"/>
      <c r="F25" s="356"/>
      <c r="G25" s="82" t="s">
        <v>20</v>
      </c>
      <c r="H25" s="78">
        <v>1</v>
      </c>
      <c r="I25" s="78"/>
      <c r="J25" s="78">
        <v>2</v>
      </c>
      <c r="K25" s="78"/>
      <c r="L25" s="78"/>
      <c r="M25" s="108">
        <f t="shared" si="5"/>
        <v>3</v>
      </c>
    </row>
    <row r="26" spans="1:15" x14ac:dyDescent="0.3">
      <c r="A26" s="62">
        <v>20</v>
      </c>
      <c r="B26" s="354" t="s">
        <v>70</v>
      </c>
      <c r="C26" s="354"/>
      <c r="D26" s="354"/>
      <c r="E26" s="354"/>
      <c r="F26" s="354"/>
      <c r="G26" s="354"/>
      <c r="H26" s="354"/>
      <c r="I26" s="354"/>
      <c r="J26" s="354"/>
      <c r="K26" s="354"/>
      <c r="L26" s="354"/>
      <c r="M26" s="354"/>
    </row>
    <row r="27" spans="1:15" x14ac:dyDescent="0.3">
      <c r="A27" s="62">
        <v>21</v>
      </c>
      <c r="B27" s="358" t="s">
        <v>71</v>
      </c>
      <c r="C27" s="358"/>
      <c r="D27" s="358"/>
      <c r="E27" s="358"/>
      <c r="F27" s="358"/>
      <c r="G27" s="82" t="s">
        <v>20</v>
      </c>
      <c r="H27" s="82">
        <v>9</v>
      </c>
      <c r="I27" s="82">
        <v>14</v>
      </c>
      <c r="J27" s="82">
        <v>19</v>
      </c>
      <c r="K27" s="82">
        <v>14</v>
      </c>
      <c r="L27" s="82">
        <v>1</v>
      </c>
      <c r="M27" s="108">
        <f t="shared" ref="M27:M53" si="7">SUM(H27:L27)</f>
        <v>57</v>
      </c>
    </row>
    <row r="28" spans="1:15" ht="27.9" customHeight="1" x14ac:dyDescent="0.3">
      <c r="A28" s="62">
        <v>22</v>
      </c>
      <c r="B28" s="352" t="s">
        <v>377</v>
      </c>
      <c r="C28" s="352"/>
      <c r="D28" s="352"/>
      <c r="E28" s="352"/>
      <c r="F28" s="352"/>
      <c r="G28" s="82" t="s">
        <v>64</v>
      </c>
      <c r="H28" s="62">
        <v>50</v>
      </c>
      <c r="I28" s="62">
        <v>82</v>
      </c>
      <c r="J28" s="62">
        <v>134</v>
      </c>
      <c r="K28" s="62">
        <v>60</v>
      </c>
      <c r="L28" s="62"/>
      <c r="M28" s="108">
        <f t="shared" ref="M28" si="8">SUM(H28:L28)</f>
        <v>326</v>
      </c>
    </row>
    <row r="29" spans="1:15" ht="30" customHeight="1" x14ac:dyDescent="0.3">
      <c r="A29" s="62">
        <v>23</v>
      </c>
      <c r="B29" s="352" t="s">
        <v>72</v>
      </c>
      <c r="C29" s="352"/>
      <c r="D29" s="352"/>
      <c r="E29" s="352"/>
      <c r="F29" s="352"/>
      <c r="G29" s="82" t="s">
        <v>64</v>
      </c>
      <c r="H29" s="62">
        <v>30</v>
      </c>
      <c r="I29" s="62">
        <v>50</v>
      </c>
      <c r="J29" s="62">
        <v>42</v>
      </c>
      <c r="K29" s="62">
        <v>60</v>
      </c>
      <c r="L29" s="62"/>
      <c r="M29" s="108">
        <f t="shared" si="7"/>
        <v>182</v>
      </c>
    </row>
    <row r="30" spans="1:15" ht="30" customHeight="1" x14ac:dyDescent="0.3">
      <c r="A30" s="62">
        <v>24</v>
      </c>
      <c r="B30" s="352" t="s">
        <v>73</v>
      </c>
      <c r="C30" s="352"/>
      <c r="D30" s="352"/>
      <c r="E30" s="352"/>
      <c r="F30" s="352"/>
      <c r="G30" s="82" t="s">
        <v>64</v>
      </c>
      <c r="H30" s="62"/>
      <c r="I30" s="62"/>
      <c r="J30" s="62">
        <v>10</v>
      </c>
      <c r="K30" s="62"/>
      <c r="L30" s="62">
        <v>10</v>
      </c>
      <c r="M30" s="108">
        <f t="shared" si="7"/>
        <v>20</v>
      </c>
    </row>
    <row r="31" spans="1:15" ht="30" customHeight="1" x14ac:dyDescent="0.3">
      <c r="A31" s="62">
        <v>25</v>
      </c>
      <c r="B31" s="352" t="s">
        <v>736</v>
      </c>
      <c r="C31" s="352"/>
      <c r="D31" s="352"/>
      <c r="E31" s="352"/>
      <c r="F31" s="352"/>
      <c r="G31" s="82" t="s">
        <v>64</v>
      </c>
      <c r="H31" s="62"/>
      <c r="I31" s="62"/>
      <c r="J31" s="62"/>
      <c r="K31" s="62">
        <v>20</v>
      </c>
      <c r="L31" s="62"/>
      <c r="M31" s="108">
        <f t="shared" ref="M31" si="9">SUM(H31:L31)</f>
        <v>20</v>
      </c>
    </row>
    <row r="32" spans="1:15" ht="30" customHeight="1" x14ac:dyDescent="0.3">
      <c r="A32" s="62">
        <v>26</v>
      </c>
      <c r="B32" s="352" t="s">
        <v>737</v>
      </c>
      <c r="C32" s="352"/>
      <c r="D32" s="352"/>
      <c r="E32" s="352"/>
      <c r="F32" s="352"/>
      <c r="G32" s="82" t="s">
        <v>64</v>
      </c>
      <c r="H32" s="62">
        <v>10</v>
      </c>
      <c r="I32" s="62">
        <v>10</v>
      </c>
      <c r="J32" s="62">
        <v>12</v>
      </c>
      <c r="K32" s="62"/>
      <c r="L32" s="62"/>
      <c r="M32" s="108">
        <f t="shared" si="7"/>
        <v>32</v>
      </c>
    </row>
    <row r="33" spans="1:14" ht="30" customHeight="1" x14ac:dyDescent="0.3">
      <c r="A33" s="62">
        <v>27</v>
      </c>
      <c r="B33" s="352" t="s">
        <v>378</v>
      </c>
      <c r="C33" s="352"/>
      <c r="D33" s="352"/>
      <c r="E33" s="352"/>
      <c r="F33" s="352"/>
      <c r="G33" s="82" t="s">
        <v>74</v>
      </c>
      <c r="H33" s="62">
        <v>5</v>
      </c>
      <c r="I33" s="62">
        <v>8</v>
      </c>
      <c r="J33" s="62">
        <v>13</v>
      </c>
      <c r="K33" s="62">
        <v>6</v>
      </c>
      <c r="L33" s="62"/>
      <c r="M33" s="108">
        <f t="shared" si="7"/>
        <v>32</v>
      </c>
    </row>
    <row r="34" spans="1:14" ht="30" customHeight="1" x14ac:dyDescent="0.3">
      <c r="A34" s="62">
        <v>28</v>
      </c>
      <c r="B34" s="352" t="s">
        <v>75</v>
      </c>
      <c r="C34" s="352"/>
      <c r="D34" s="352"/>
      <c r="E34" s="352"/>
      <c r="F34" s="352"/>
      <c r="G34" s="82" t="s">
        <v>74</v>
      </c>
      <c r="H34" s="62">
        <v>3</v>
      </c>
      <c r="I34" s="62">
        <v>5</v>
      </c>
      <c r="J34" s="62">
        <v>4</v>
      </c>
      <c r="K34" s="62">
        <v>6</v>
      </c>
      <c r="L34" s="62"/>
      <c r="M34" s="108">
        <f t="shared" si="7"/>
        <v>18</v>
      </c>
      <c r="N34" s="98"/>
    </row>
    <row r="35" spans="1:14" ht="30" customHeight="1" x14ac:dyDescent="0.3">
      <c r="A35" s="62">
        <v>29</v>
      </c>
      <c r="B35" s="352" t="s">
        <v>423</v>
      </c>
      <c r="C35" s="352"/>
      <c r="D35" s="352"/>
      <c r="E35" s="352"/>
      <c r="F35" s="352"/>
      <c r="G35" s="82" t="s">
        <v>74</v>
      </c>
      <c r="H35" s="62"/>
      <c r="I35" s="62"/>
      <c r="J35" s="62">
        <v>1</v>
      </c>
      <c r="K35" s="62"/>
      <c r="L35" s="62">
        <v>1</v>
      </c>
      <c r="M35" s="108">
        <f t="shared" si="7"/>
        <v>2</v>
      </c>
    </row>
    <row r="36" spans="1:14" ht="32.25" customHeight="1" x14ac:dyDescent="0.3">
      <c r="A36" s="62">
        <v>30</v>
      </c>
      <c r="B36" s="352" t="s">
        <v>739</v>
      </c>
      <c r="C36" s="352"/>
      <c r="D36" s="352"/>
      <c r="E36" s="352"/>
      <c r="F36" s="352"/>
      <c r="G36" s="82" t="s">
        <v>74</v>
      </c>
      <c r="H36" s="62"/>
      <c r="I36" s="62"/>
      <c r="J36" s="62"/>
      <c r="K36" s="62">
        <v>2</v>
      </c>
      <c r="L36" s="62"/>
      <c r="M36" s="108">
        <f t="shared" si="7"/>
        <v>2</v>
      </c>
    </row>
    <row r="37" spans="1:14" ht="32.25" customHeight="1" x14ac:dyDescent="0.3">
      <c r="A37" s="62">
        <v>31</v>
      </c>
      <c r="B37" s="352" t="s">
        <v>740</v>
      </c>
      <c r="C37" s="352"/>
      <c r="D37" s="352"/>
      <c r="E37" s="352"/>
      <c r="F37" s="352"/>
      <c r="G37" s="82" t="s">
        <v>74</v>
      </c>
      <c r="H37" s="62">
        <v>1</v>
      </c>
      <c r="I37" s="62">
        <v>1</v>
      </c>
      <c r="J37" s="62">
        <v>2</v>
      </c>
      <c r="K37" s="62"/>
      <c r="L37" s="62"/>
      <c r="M37" s="108">
        <f t="shared" si="7"/>
        <v>4</v>
      </c>
    </row>
    <row r="38" spans="1:14" ht="15" customHeight="1" x14ac:dyDescent="0.3">
      <c r="A38" s="62">
        <v>32</v>
      </c>
      <c r="B38" s="352" t="s">
        <v>729</v>
      </c>
      <c r="C38" s="352"/>
      <c r="D38" s="352"/>
      <c r="E38" s="352"/>
      <c r="F38" s="352"/>
      <c r="G38" s="82" t="s">
        <v>65</v>
      </c>
      <c r="H38" s="62">
        <v>20</v>
      </c>
      <c r="I38" s="62">
        <v>10</v>
      </c>
      <c r="J38" s="62">
        <v>10</v>
      </c>
      <c r="K38" s="62"/>
      <c r="L38" s="62"/>
      <c r="M38" s="108">
        <f t="shared" ref="M38" si="10">SUM(H38:L38)</f>
        <v>40</v>
      </c>
    </row>
    <row r="39" spans="1:14" x14ac:dyDescent="0.3">
      <c r="A39" s="62">
        <v>33</v>
      </c>
      <c r="B39" s="352" t="s">
        <v>76</v>
      </c>
      <c r="C39" s="352"/>
      <c r="D39" s="352"/>
      <c r="E39" s="352"/>
      <c r="F39" s="352"/>
      <c r="G39" s="82" t="s">
        <v>20</v>
      </c>
      <c r="H39" s="62">
        <v>4</v>
      </c>
      <c r="I39" s="62"/>
      <c r="J39" s="62">
        <v>4</v>
      </c>
      <c r="K39" s="62"/>
      <c r="L39" s="62"/>
      <c r="M39" s="108">
        <f t="shared" si="7"/>
        <v>8</v>
      </c>
    </row>
    <row r="40" spans="1:14" x14ac:dyDescent="0.3">
      <c r="A40" s="62">
        <v>34</v>
      </c>
      <c r="B40" s="352" t="s">
        <v>730</v>
      </c>
      <c r="C40" s="352"/>
      <c r="D40" s="352"/>
      <c r="E40" s="352"/>
      <c r="F40" s="352"/>
      <c r="G40" s="82" t="s">
        <v>64</v>
      </c>
      <c r="H40" s="62"/>
      <c r="I40" s="62">
        <v>20</v>
      </c>
      <c r="J40" s="62"/>
      <c r="K40" s="62"/>
      <c r="L40" s="62"/>
      <c r="M40" s="108">
        <f t="shared" ref="M40" si="11">SUM(H40:L40)</f>
        <v>20</v>
      </c>
    </row>
    <row r="41" spans="1:14" ht="15.6" x14ac:dyDescent="0.3">
      <c r="A41" s="62">
        <v>35</v>
      </c>
      <c r="B41" s="352" t="s">
        <v>77</v>
      </c>
      <c r="C41" s="352"/>
      <c r="D41" s="352"/>
      <c r="E41" s="352"/>
      <c r="F41" s="352"/>
      <c r="G41" s="82" t="s">
        <v>65</v>
      </c>
      <c r="H41" s="62">
        <v>40</v>
      </c>
      <c r="I41" s="62">
        <v>62</v>
      </c>
      <c r="J41" s="62">
        <v>68</v>
      </c>
      <c r="K41" s="62">
        <v>50</v>
      </c>
      <c r="L41" s="62">
        <v>14</v>
      </c>
      <c r="M41" s="108">
        <f t="shared" si="7"/>
        <v>234</v>
      </c>
    </row>
    <row r="42" spans="1:14" x14ac:dyDescent="0.3">
      <c r="A42" s="62">
        <v>36</v>
      </c>
      <c r="B42" s="352" t="s">
        <v>379</v>
      </c>
      <c r="C42" s="352"/>
      <c r="D42" s="352"/>
      <c r="E42" s="352"/>
      <c r="F42" s="352"/>
      <c r="G42" s="82" t="s">
        <v>64</v>
      </c>
      <c r="H42" s="62">
        <v>22</v>
      </c>
      <c r="I42" s="62">
        <v>16</v>
      </c>
      <c r="J42" s="62">
        <v>30</v>
      </c>
      <c r="K42" s="62">
        <v>15</v>
      </c>
      <c r="L42" s="62"/>
      <c r="M42" s="108">
        <f t="shared" si="7"/>
        <v>83</v>
      </c>
    </row>
    <row r="43" spans="1:14" ht="14.4" customHeight="1" x14ac:dyDescent="0.3">
      <c r="A43" s="62">
        <v>37</v>
      </c>
      <c r="B43" s="352" t="s">
        <v>381</v>
      </c>
      <c r="C43" s="352"/>
      <c r="D43" s="352"/>
      <c r="E43" s="352"/>
      <c r="F43" s="352"/>
      <c r="G43" s="82" t="s">
        <v>64</v>
      </c>
      <c r="H43" s="62"/>
      <c r="I43" s="62">
        <v>17</v>
      </c>
      <c r="J43" s="62">
        <v>8</v>
      </c>
      <c r="K43" s="62"/>
      <c r="L43" s="62">
        <v>9</v>
      </c>
      <c r="M43" s="108">
        <f t="shared" si="7"/>
        <v>34</v>
      </c>
    </row>
    <row r="44" spans="1:14" x14ac:dyDescent="0.3">
      <c r="A44" s="62">
        <v>38</v>
      </c>
      <c r="B44" s="352" t="s">
        <v>741</v>
      </c>
      <c r="C44" s="352"/>
      <c r="D44" s="352"/>
      <c r="E44" s="352"/>
      <c r="F44" s="352"/>
      <c r="G44" s="82" t="s">
        <v>64</v>
      </c>
      <c r="H44" s="62">
        <v>6</v>
      </c>
      <c r="I44" s="62">
        <v>8</v>
      </c>
      <c r="J44" s="62">
        <v>8</v>
      </c>
      <c r="K44" s="62">
        <v>16</v>
      </c>
      <c r="L44" s="62"/>
      <c r="M44" s="108">
        <f t="shared" si="7"/>
        <v>38</v>
      </c>
    </row>
    <row r="45" spans="1:14" ht="15.6" x14ac:dyDescent="0.3">
      <c r="A45" s="62">
        <v>39</v>
      </c>
      <c r="B45" s="352" t="s">
        <v>256</v>
      </c>
      <c r="C45" s="352"/>
      <c r="D45" s="352"/>
      <c r="E45" s="352"/>
      <c r="F45" s="352"/>
      <c r="G45" s="82" t="s">
        <v>65</v>
      </c>
      <c r="H45" s="62"/>
      <c r="I45" s="62"/>
      <c r="J45" s="62">
        <v>2</v>
      </c>
      <c r="K45" s="62"/>
      <c r="L45" s="62"/>
      <c r="M45" s="108">
        <f t="shared" si="7"/>
        <v>2</v>
      </c>
    </row>
    <row r="46" spans="1:14" ht="15" customHeight="1" x14ac:dyDescent="0.3">
      <c r="A46" s="62">
        <v>40</v>
      </c>
      <c r="B46" s="352" t="s">
        <v>78</v>
      </c>
      <c r="C46" s="352"/>
      <c r="D46" s="352"/>
      <c r="E46" s="352"/>
      <c r="F46" s="352"/>
      <c r="G46" s="82" t="s">
        <v>64</v>
      </c>
      <c r="H46" s="62">
        <f>H42+H43+H44</f>
        <v>28</v>
      </c>
      <c r="I46" s="62">
        <f t="shared" ref="I46:L46" si="12">I42+I43+I44</f>
        <v>41</v>
      </c>
      <c r="J46" s="62">
        <f t="shared" si="12"/>
        <v>46</v>
      </c>
      <c r="K46" s="62">
        <f t="shared" si="12"/>
        <v>31</v>
      </c>
      <c r="L46" s="62">
        <f t="shared" si="12"/>
        <v>9</v>
      </c>
      <c r="M46" s="108">
        <f t="shared" si="7"/>
        <v>155</v>
      </c>
    </row>
    <row r="47" spans="1:14" ht="15" customHeight="1" x14ac:dyDescent="0.3">
      <c r="A47" s="62">
        <v>41</v>
      </c>
      <c r="B47" s="352" t="s">
        <v>380</v>
      </c>
      <c r="C47" s="352"/>
      <c r="D47" s="352"/>
      <c r="E47" s="352"/>
      <c r="F47" s="352"/>
      <c r="G47" s="82" t="s">
        <v>65</v>
      </c>
      <c r="H47" s="62"/>
      <c r="I47" s="62"/>
      <c r="J47" s="62">
        <f t="shared" ref="J47" si="13">J45</f>
        <v>2</v>
      </c>
      <c r="K47" s="62"/>
      <c r="L47" s="62"/>
      <c r="M47" s="108">
        <f t="shared" si="7"/>
        <v>2</v>
      </c>
    </row>
    <row r="48" spans="1:14" ht="15" customHeight="1" x14ac:dyDescent="0.3">
      <c r="A48" s="62">
        <v>42</v>
      </c>
      <c r="B48" s="352" t="s">
        <v>494</v>
      </c>
      <c r="C48" s="352"/>
      <c r="D48" s="352"/>
      <c r="E48" s="352"/>
      <c r="F48" s="352"/>
      <c r="G48" s="82" t="s">
        <v>64</v>
      </c>
      <c r="H48" s="62"/>
      <c r="I48" s="62">
        <v>9</v>
      </c>
      <c r="J48" s="62"/>
      <c r="K48" s="62"/>
      <c r="L48" s="62"/>
      <c r="M48" s="108">
        <f t="shared" si="7"/>
        <v>9</v>
      </c>
    </row>
    <row r="49" spans="1:13" ht="15" customHeight="1" x14ac:dyDescent="0.3">
      <c r="A49" s="62">
        <v>43</v>
      </c>
      <c r="B49" s="352" t="s">
        <v>495</v>
      </c>
      <c r="C49" s="352"/>
      <c r="D49" s="352"/>
      <c r="E49" s="352"/>
      <c r="F49" s="352"/>
      <c r="G49" s="82" t="s">
        <v>64</v>
      </c>
      <c r="H49" s="62"/>
      <c r="I49" s="62"/>
      <c r="J49" s="62">
        <v>8</v>
      </c>
      <c r="K49" s="62">
        <v>10</v>
      </c>
      <c r="L49" s="62"/>
      <c r="M49" s="108">
        <f t="shared" si="7"/>
        <v>18</v>
      </c>
    </row>
    <row r="50" spans="1:13" ht="15" customHeight="1" x14ac:dyDescent="0.3">
      <c r="A50" s="62">
        <v>44</v>
      </c>
      <c r="B50" s="352" t="s">
        <v>742</v>
      </c>
      <c r="C50" s="352"/>
      <c r="D50" s="352"/>
      <c r="E50" s="352"/>
      <c r="F50" s="352"/>
      <c r="G50" s="82" t="s">
        <v>64</v>
      </c>
      <c r="H50" s="62">
        <v>24</v>
      </c>
      <c r="I50" s="62"/>
      <c r="J50" s="62"/>
      <c r="K50" s="62"/>
      <c r="L50" s="62"/>
      <c r="M50" s="108">
        <f t="shared" si="7"/>
        <v>24</v>
      </c>
    </row>
    <row r="51" spans="1:13" ht="15" customHeight="1" x14ac:dyDescent="0.3">
      <c r="A51" s="62">
        <v>45</v>
      </c>
      <c r="B51" s="352" t="s">
        <v>743</v>
      </c>
      <c r="C51" s="352"/>
      <c r="D51" s="352"/>
      <c r="E51" s="352"/>
      <c r="F51" s="352"/>
      <c r="G51" s="82" t="s">
        <v>64</v>
      </c>
      <c r="H51" s="62"/>
      <c r="I51" s="62"/>
      <c r="J51" s="62"/>
      <c r="K51" s="62">
        <v>8</v>
      </c>
      <c r="L51" s="62"/>
      <c r="M51" s="108">
        <f t="shared" si="7"/>
        <v>8</v>
      </c>
    </row>
    <row r="52" spans="1:13" ht="15" customHeight="1" x14ac:dyDescent="0.3">
      <c r="A52" s="62">
        <v>46</v>
      </c>
      <c r="B52" s="352" t="s">
        <v>744</v>
      </c>
      <c r="C52" s="352"/>
      <c r="D52" s="352"/>
      <c r="E52" s="352"/>
      <c r="F52" s="352"/>
      <c r="G52" s="82" t="s">
        <v>64</v>
      </c>
      <c r="H52" s="62"/>
      <c r="I52" s="62">
        <v>16</v>
      </c>
      <c r="J52" s="62"/>
      <c r="K52" s="62"/>
      <c r="L52" s="62"/>
      <c r="M52" s="108">
        <f t="shared" ref="M52" si="14">SUM(H52:L52)</f>
        <v>16</v>
      </c>
    </row>
    <row r="53" spans="1:13" ht="30" customHeight="1" x14ac:dyDescent="0.3">
      <c r="A53" s="62">
        <v>47</v>
      </c>
      <c r="B53" s="352" t="s">
        <v>745</v>
      </c>
      <c r="C53" s="352"/>
      <c r="D53" s="352"/>
      <c r="E53" s="352"/>
      <c r="F53" s="352"/>
      <c r="G53" s="82" t="s">
        <v>64</v>
      </c>
      <c r="H53" s="62"/>
      <c r="I53" s="62"/>
      <c r="J53" s="62"/>
      <c r="K53" s="62"/>
      <c r="L53" s="62">
        <v>18</v>
      </c>
      <c r="M53" s="108">
        <f t="shared" si="7"/>
        <v>18</v>
      </c>
    </row>
    <row r="54" spans="1:13" x14ac:dyDescent="0.3">
      <c r="A54" s="62">
        <v>48</v>
      </c>
      <c r="B54" s="364" t="s">
        <v>382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</row>
    <row r="55" spans="1:13" ht="15" customHeight="1" x14ac:dyDescent="0.3">
      <c r="A55" s="62">
        <v>49</v>
      </c>
      <c r="B55" s="360" t="s">
        <v>383</v>
      </c>
      <c r="C55" s="360"/>
      <c r="D55" s="360"/>
      <c r="E55" s="360"/>
      <c r="F55" s="360"/>
      <c r="G55" s="131" t="s">
        <v>20</v>
      </c>
      <c r="H55" s="132"/>
      <c r="I55" s="112"/>
      <c r="J55" s="112">
        <v>2</v>
      </c>
      <c r="K55" s="112"/>
      <c r="L55" s="112"/>
      <c r="M55" s="108">
        <f>SUM(H55:L55)</f>
        <v>2</v>
      </c>
    </row>
    <row r="56" spans="1:13" x14ac:dyDescent="0.3">
      <c r="A56" s="62">
        <v>50</v>
      </c>
      <c r="B56" s="360" t="s">
        <v>384</v>
      </c>
      <c r="C56" s="360"/>
      <c r="D56" s="360"/>
      <c r="E56" s="360"/>
      <c r="F56" s="360"/>
      <c r="G56" s="62" t="s">
        <v>89</v>
      </c>
      <c r="H56" s="131"/>
      <c r="I56" s="112"/>
      <c r="J56" s="112">
        <f>'Tab 11'!O12</f>
        <v>50</v>
      </c>
      <c r="K56" s="112"/>
      <c r="L56" s="112"/>
      <c r="M56" s="108">
        <f>SUM(H56:L56)</f>
        <v>50</v>
      </c>
    </row>
    <row r="57" spans="1:13" x14ac:dyDescent="0.3">
      <c r="A57" s="62">
        <v>51</v>
      </c>
      <c r="B57" s="360" t="s">
        <v>385</v>
      </c>
      <c r="C57" s="360"/>
      <c r="D57" s="360"/>
      <c r="E57" s="360"/>
      <c r="F57" s="360"/>
      <c r="G57" s="62" t="s">
        <v>89</v>
      </c>
      <c r="H57" s="131"/>
      <c r="I57" s="112"/>
      <c r="J57" s="112">
        <f>'Tab 11'!P12</f>
        <v>110</v>
      </c>
      <c r="K57" s="112"/>
      <c r="L57" s="112"/>
      <c r="M57" s="108">
        <f>SUM(H57:L57)</f>
        <v>110</v>
      </c>
    </row>
    <row r="58" spans="1:13" ht="30" customHeight="1" x14ac:dyDescent="0.3">
      <c r="A58" s="62">
        <v>52</v>
      </c>
      <c r="B58" s="363" t="s">
        <v>386</v>
      </c>
      <c r="C58" s="363"/>
      <c r="D58" s="363"/>
      <c r="E58" s="363"/>
      <c r="F58" s="363"/>
      <c r="G58" s="62" t="s">
        <v>89</v>
      </c>
      <c r="H58" s="131"/>
      <c r="I58" s="112"/>
      <c r="J58" s="112">
        <f>'Tab 11'!N12*2</f>
        <v>52</v>
      </c>
      <c r="K58" s="112"/>
      <c r="L58" s="112"/>
      <c r="M58" s="108">
        <f>SUM(H58:L58)</f>
        <v>52</v>
      </c>
    </row>
    <row r="59" spans="1:13" x14ac:dyDescent="0.3">
      <c r="A59" s="62">
        <v>53</v>
      </c>
      <c r="B59" s="360" t="s">
        <v>67</v>
      </c>
      <c r="C59" s="360"/>
      <c r="D59" s="360"/>
      <c r="E59" s="360"/>
      <c r="F59" s="360"/>
      <c r="G59" s="62" t="s">
        <v>89</v>
      </c>
      <c r="H59" s="136"/>
      <c r="I59" s="136"/>
      <c r="J59" s="136">
        <f>'Tab 11'!Q12</f>
        <v>96</v>
      </c>
      <c r="K59" s="136"/>
      <c r="L59" s="136"/>
      <c r="M59" s="108">
        <f>SUM(H59:L59)</f>
        <v>96</v>
      </c>
    </row>
    <row r="60" spans="1:13" x14ac:dyDescent="0.3">
      <c r="A60" s="62">
        <v>54</v>
      </c>
      <c r="B60" s="354" t="s">
        <v>81</v>
      </c>
      <c r="C60" s="354"/>
      <c r="D60" s="354"/>
      <c r="E60" s="354"/>
      <c r="F60" s="354"/>
      <c r="G60" s="354"/>
      <c r="H60" s="354"/>
      <c r="I60" s="354"/>
      <c r="J60" s="354"/>
      <c r="K60" s="354"/>
      <c r="L60" s="354"/>
      <c r="M60" s="354"/>
    </row>
    <row r="61" spans="1:13" ht="18.75" customHeight="1" x14ac:dyDescent="0.3">
      <c r="A61" s="62">
        <v>55</v>
      </c>
      <c r="B61" s="359" t="s">
        <v>82</v>
      </c>
      <c r="C61" s="359"/>
      <c r="D61" s="359"/>
      <c r="E61" s="359"/>
      <c r="F61" s="359"/>
      <c r="G61" s="82" t="s">
        <v>83</v>
      </c>
      <c r="H61" s="361">
        <v>1</v>
      </c>
      <c r="I61" s="362"/>
      <c r="J61" s="362"/>
      <c r="K61" s="362"/>
      <c r="L61" s="362"/>
      <c r="M61" s="153">
        <f>SUM(H61:L61)</f>
        <v>1</v>
      </c>
    </row>
    <row r="62" spans="1:13" ht="15" customHeight="1" x14ac:dyDescent="0.3">
      <c r="A62" s="31"/>
      <c r="B62" s="99"/>
      <c r="C62" s="99"/>
      <c r="D62" s="99"/>
      <c r="E62" s="99"/>
      <c r="F62" s="99"/>
      <c r="G62" s="32"/>
      <c r="H62" s="32"/>
      <c r="I62" s="32"/>
      <c r="J62" s="32"/>
      <c r="K62" s="32"/>
      <c r="L62" s="32"/>
      <c r="M62" s="94"/>
    </row>
    <row r="63" spans="1:13" x14ac:dyDescent="0.3">
      <c r="A63" s="31"/>
      <c r="B63" s="36"/>
      <c r="C63" s="36"/>
      <c r="D63" s="36"/>
      <c r="E63" s="36"/>
      <c r="F63" s="36"/>
      <c r="G63" s="38"/>
      <c r="H63" s="36"/>
      <c r="I63" s="36"/>
      <c r="J63" s="36"/>
      <c r="K63" s="36"/>
      <c r="L63" s="36"/>
      <c r="M63" s="36"/>
    </row>
    <row r="64" spans="1:13" x14ac:dyDescent="0.3">
      <c r="A64" s="31"/>
      <c r="B64" s="36"/>
      <c r="C64" s="36"/>
      <c r="D64" s="36"/>
      <c r="E64" s="36"/>
      <c r="F64" s="36"/>
      <c r="G64" s="38"/>
      <c r="H64" s="36"/>
      <c r="I64" s="36"/>
      <c r="J64" s="36"/>
      <c r="K64" s="36"/>
      <c r="L64" s="36"/>
      <c r="M64" s="36"/>
    </row>
    <row r="65" spans="1:13" x14ac:dyDescent="0.3">
      <c r="A65" s="31"/>
      <c r="B65" s="36"/>
      <c r="C65" s="36"/>
      <c r="D65" s="36"/>
      <c r="E65" s="36"/>
      <c r="F65" s="36"/>
      <c r="G65" s="38"/>
      <c r="H65" s="36"/>
      <c r="I65" s="36"/>
      <c r="J65" s="36"/>
      <c r="K65" s="36"/>
      <c r="L65" s="36"/>
      <c r="M65" s="36"/>
    </row>
    <row r="66" spans="1:13" x14ac:dyDescent="0.3">
      <c r="A66" s="31"/>
      <c r="B66" s="36"/>
      <c r="C66" s="36"/>
      <c r="D66" s="36"/>
      <c r="E66" s="36"/>
      <c r="F66" s="36"/>
      <c r="G66" s="38"/>
      <c r="H66" s="36"/>
      <c r="I66" s="36"/>
      <c r="J66" s="36"/>
      <c r="K66" s="36"/>
      <c r="L66" s="36"/>
      <c r="M66" s="36"/>
    </row>
    <row r="67" spans="1:13" x14ac:dyDescent="0.3">
      <c r="A67" s="31"/>
      <c r="B67" s="36"/>
      <c r="C67" s="36"/>
      <c r="D67" s="36"/>
      <c r="E67" s="36"/>
      <c r="F67" s="36"/>
      <c r="G67" s="38"/>
      <c r="H67" s="36"/>
      <c r="I67" s="36"/>
      <c r="J67" s="36"/>
      <c r="K67" s="36"/>
      <c r="L67" s="36"/>
      <c r="M67" s="36"/>
    </row>
    <row r="68" spans="1:13" x14ac:dyDescent="0.3">
      <c r="A68" s="31"/>
      <c r="B68" s="36"/>
      <c r="C68" s="36"/>
      <c r="D68" s="36"/>
      <c r="E68" s="36"/>
      <c r="F68" s="36"/>
      <c r="G68" s="38"/>
      <c r="H68" s="36"/>
      <c r="I68" s="36"/>
      <c r="J68" s="36"/>
      <c r="K68" s="36"/>
      <c r="L68" s="36"/>
      <c r="M68" s="36"/>
    </row>
    <row r="69" spans="1:13" x14ac:dyDescent="0.3">
      <c r="A69" s="31"/>
      <c r="B69" s="36"/>
      <c r="C69" s="36"/>
      <c r="D69" s="36"/>
      <c r="E69" s="36"/>
      <c r="F69" s="36"/>
      <c r="G69" s="38"/>
      <c r="H69" s="36"/>
      <c r="I69" s="36"/>
      <c r="J69" s="36"/>
      <c r="K69" s="36"/>
      <c r="L69" s="36"/>
      <c r="M69" s="36"/>
    </row>
    <row r="70" spans="1:13" x14ac:dyDescent="0.3">
      <c r="A70" s="31"/>
      <c r="B70" s="36"/>
      <c r="C70" s="36"/>
      <c r="D70" s="36"/>
      <c r="E70" s="36"/>
      <c r="F70" s="36"/>
      <c r="G70" s="38"/>
      <c r="H70" s="36"/>
      <c r="I70" s="36"/>
      <c r="J70" s="36"/>
      <c r="K70" s="36"/>
      <c r="L70" s="36"/>
      <c r="M70" s="36"/>
    </row>
    <row r="71" spans="1:13" x14ac:dyDescent="0.3">
      <c r="A71" s="31"/>
      <c r="B71" s="36"/>
      <c r="C71" s="36"/>
      <c r="D71" s="36"/>
      <c r="E71" s="36"/>
      <c r="F71" s="36"/>
      <c r="G71" s="38"/>
      <c r="H71" s="36"/>
      <c r="I71" s="36"/>
      <c r="J71" s="36"/>
      <c r="K71" s="36"/>
      <c r="L71" s="36"/>
      <c r="M71" s="36"/>
    </row>
    <row r="72" spans="1:13" x14ac:dyDescent="0.3">
      <c r="A72" s="31"/>
      <c r="B72" s="36"/>
      <c r="C72" s="36"/>
      <c r="D72" s="36"/>
      <c r="E72" s="36"/>
      <c r="F72" s="36"/>
      <c r="G72" s="38"/>
      <c r="H72" s="36"/>
      <c r="I72" s="36"/>
      <c r="J72" s="36"/>
      <c r="K72" s="36"/>
      <c r="L72" s="36"/>
      <c r="M72" s="36"/>
    </row>
    <row r="73" spans="1:13" x14ac:dyDescent="0.3">
      <c r="A73" s="31"/>
      <c r="B73" s="36"/>
      <c r="C73" s="36"/>
      <c r="D73" s="36"/>
      <c r="E73" s="36"/>
      <c r="F73" s="36"/>
      <c r="G73" s="38"/>
      <c r="H73" s="36"/>
      <c r="I73" s="36"/>
      <c r="J73" s="36"/>
      <c r="K73" s="36"/>
      <c r="L73" s="36"/>
      <c r="M73" s="36"/>
    </row>
    <row r="74" spans="1:13" x14ac:dyDescent="0.3">
      <c r="A74" s="31"/>
      <c r="B74" s="36"/>
      <c r="C74" s="36"/>
      <c r="D74" s="36"/>
      <c r="E74" s="36"/>
      <c r="F74" s="36"/>
      <c r="G74" s="38"/>
      <c r="H74" s="36"/>
      <c r="I74" s="36"/>
      <c r="J74" s="36"/>
      <c r="K74" s="36"/>
      <c r="L74" s="36"/>
      <c r="M74" s="36"/>
    </row>
    <row r="75" spans="1:13" x14ac:dyDescent="0.3">
      <c r="A75" s="31"/>
      <c r="B75" s="31"/>
      <c r="C75" s="31"/>
      <c r="D75" s="31"/>
      <c r="E75" s="31"/>
      <c r="F75" s="31"/>
      <c r="G75" s="32"/>
      <c r="H75" s="31"/>
      <c r="I75" s="31"/>
      <c r="J75" s="31"/>
      <c r="K75" s="31"/>
      <c r="L75" s="31"/>
      <c r="M75" s="31"/>
    </row>
    <row r="76" spans="1:13" x14ac:dyDescent="0.3">
      <c r="A76" s="31"/>
      <c r="B76" s="31"/>
      <c r="C76" s="31"/>
      <c r="D76" s="31"/>
      <c r="E76" s="31"/>
      <c r="F76" s="31"/>
      <c r="G76" s="32"/>
      <c r="H76" s="31"/>
      <c r="I76" s="31"/>
      <c r="J76" s="31"/>
      <c r="K76" s="31"/>
      <c r="L76" s="31"/>
      <c r="M76" s="31"/>
    </row>
    <row r="77" spans="1:13" x14ac:dyDescent="0.3">
      <c r="A77" s="31"/>
      <c r="B77" s="31"/>
      <c r="C77" s="31"/>
      <c r="D77" s="31"/>
      <c r="E77" s="31"/>
      <c r="F77" s="31"/>
      <c r="G77" s="32"/>
      <c r="H77" s="31"/>
      <c r="I77" s="31"/>
      <c r="J77" s="31"/>
      <c r="K77" s="31"/>
      <c r="L77" s="31"/>
      <c r="M77" s="31"/>
    </row>
  </sheetData>
  <mergeCells count="63">
    <mergeCell ref="B51:F51"/>
    <mergeCell ref="B48:F48"/>
    <mergeCell ref="B49:F49"/>
    <mergeCell ref="B50:F50"/>
    <mergeCell ref="B46:F46"/>
    <mergeCell ref="B30:F30"/>
    <mergeCell ref="B33:F33"/>
    <mergeCell ref="B61:F61"/>
    <mergeCell ref="B60:M60"/>
    <mergeCell ref="B55:F55"/>
    <mergeCell ref="B56:F56"/>
    <mergeCell ref="B57:F57"/>
    <mergeCell ref="H61:L61"/>
    <mergeCell ref="B58:F58"/>
    <mergeCell ref="B59:F59"/>
    <mergeCell ref="B54:M54"/>
    <mergeCell ref="B47:F47"/>
    <mergeCell ref="B43:F43"/>
    <mergeCell ref="B45:F45"/>
    <mergeCell ref="B44:F44"/>
    <mergeCell ref="B53:F53"/>
    <mergeCell ref="B22:F22"/>
    <mergeCell ref="B16:F16"/>
    <mergeCell ref="B36:F36"/>
    <mergeCell ref="B39:F39"/>
    <mergeCell ref="B37:F37"/>
    <mergeCell ref="B23:F23"/>
    <mergeCell ref="B26:M26"/>
    <mergeCell ref="B25:F25"/>
    <mergeCell ref="B28:F28"/>
    <mergeCell ref="B32:F32"/>
    <mergeCell ref="B34:F34"/>
    <mergeCell ref="B35:F35"/>
    <mergeCell ref="B27:F27"/>
    <mergeCell ref="B31:F31"/>
    <mergeCell ref="B24:F24"/>
    <mergeCell ref="B29:F29"/>
    <mergeCell ref="B15:F15"/>
    <mergeCell ref="B20:M20"/>
    <mergeCell ref="B18:F18"/>
    <mergeCell ref="B17:F17"/>
    <mergeCell ref="B19:F19"/>
    <mergeCell ref="A3:A5"/>
    <mergeCell ref="B6:F6"/>
    <mergeCell ref="B8:F8"/>
    <mergeCell ref="B3:F5"/>
    <mergeCell ref="B9:F9"/>
    <mergeCell ref="B38:F38"/>
    <mergeCell ref="B40:F40"/>
    <mergeCell ref="B52:F52"/>
    <mergeCell ref="M3:M5"/>
    <mergeCell ref="B7:M7"/>
    <mergeCell ref="G3:G5"/>
    <mergeCell ref="H3:L3"/>
    <mergeCell ref="H4:L4"/>
    <mergeCell ref="B10:F10"/>
    <mergeCell ref="B11:F11"/>
    <mergeCell ref="B12:F12"/>
    <mergeCell ref="B13:F13"/>
    <mergeCell ref="B14:F14"/>
    <mergeCell ref="B42:F42"/>
    <mergeCell ref="B41:F41"/>
    <mergeCell ref="B21:F21"/>
  </mergeCells>
  <phoneticPr fontId="23" type="noConversion"/>
  <pageMargins left="0.98425196850393704" right="0.70866141732283472" top="0.98425196850393704" bottom="0.74803149606299213" header="0.31496062992125984" footer="0.31496062992125984"/>
  <pageSetup paperSize="8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B6F32-7EB9-4F17-8015-692F07B51DFD}">
  <dimension ref="A1:U33"/>
  <sheetViews>
    <sheetView zoomScaleNormal="100" zoomScaleSheetLayoutView="85" workbookViewId="0">
      <pane ySplit="6" topLeftCell="A7" activePane="bottomLeft" state="frozen"/>
      <selection pane="bottomLeft" activeCell="O14" sqref="O14"/>
    </sheetView>
  </sheetViews>
  <sheetFormatPr defaultColWidth="9.109375" defaultRowHeight="13.8" x14ac:dyDescent="0.25"/>
  <cols>
    <col min="1" max="1" width="4.88671875" style="86" customWidth="1"/>
    <col min="2" max="5" width="9.109375" style="86"/>
    <col min="6" max="6" width="67.44140625" style="86" customWidth="1"/>
    <col min="7" max="7" width="10.6640625" style="86" customWidth="1"/>
    <col min="8" max="8" width="10" style="86" customWidth="1"/>
    <col min="9" max="9" width="9.6640625" style="86" customWidth="1"/>
    <col min="10" max="14" width="9.109375" style="86"/>
    <col min="15" max="15" width="9.109375" style="86" customWidth="1"/>
    <col min="16" max="16384" width="9.109375" style="86"/>
  </cols>
  <sheetData>
    <row r="1" spans="1:19" ht="15.6" x14ac:dyDescent="0.3">
      <c r="A1" s="85" t="s">
        <v>758</v>
      </c>
    </row>
    <row r="2" spans="1:19" x14ac:dyDescent="0.25">
      <c r="J2" s="87"/>
    </row>
    <row r="3" spans="1:19" ht="15.75" customHeight="1" x14ac:dyDescent="0.25">
      <c r="A3" s="365" t="s">
        <v>31</v>
      </c>
      <c r="B3" s="369" t="s">
        <v>32</v>
      </c>
      <c r="C3" s="369"/>
      <c r="D3" s="369"/>
      <c r="E3" s="369"/>
      <c r="F3" s="369"/>
      <c r="G3" s="369" t="s">
        <v>11</v>
      </c>
      <c r="H3" s="369" t="s">
        <v>33</v>
      </c>
      <c r="I3" s="369"/>
      <c r="J3" s="381" t="s">
        <v>1</v>
      </c>
    </row>
    <row r="4" spans="1:19" ht="15.75" customHeight="1" x14ac:dyDescent="0.25">
      <c r="A4" s="365"/>
      <c r="B4" s="369"/>
      <c r="C4" s="369"/>
      <c r="D4" s="369"/>
      <c r="E4" s="369"/>
      <c r="F4" s="369"/>
      <c r="G4" s="369"/>
      <c r="H4" s="369" t="s">
        <v>34</v>
      </c>
      <c r="I4" s="369"/>
      <c r="J4" s="381"/>
    </row>
    <row r="5" spans="1:19" ht="63" customHeight="1" x14ac:dyDescent="0.25">
      <c r="A5" s="365"/>
      <c r="B5" s="369"/>
      <c r="C5" s="369"/>
      <c r="D5" s="369"/>
      <c r="E5" s="369"/>
      <c r="F5" s="369"/>
      <c r="G5" s="369"/>
      <c r="H5" s="154" t="s">
        <v>746</v>
      </c>
      <c r="I5" s="154" t="s">
        <v>747</v>
      </c>
      <c r="J5" s="381"/>
      <c r="M5" s="32"/>
      <c r="N5" s="32"/>
      <c r="O5" s="32"/>
      <c r="P5" s="32"/>
    </row>
    <row r="6" spans="1:19" x14ac:dyDescent="0.25">
      <c r="A6" s="155" t="s">
        <v>36</v>
      </c>
      <c r="B6" s="370" t="s">
        <v>37</v>
      </c>
      <c r="C6" s="370"/>
      <c r="D6" s="370"/>
      <c r="E6" s="370"/>
      <c r="F6" s="370"/>
      <c r="G6" s="155" t="s">
        <v>38</v>
      </c>
      <c r="H6" s="155" t="s">
        <v>39</v>
      </c>
      <c r="I6" s="155" t="s">
        <v>84</v>
      </c>
      <c r="J6" s="156" t="s">
        <v>41</v>
      </c>
    </row>
    <row r="7" spans="1:19" x14ac:dyDescent="0.25">
      <c r="A7" s="131">
        <v>1</v>
      </c>
      <c r="B7" s="371" t="s">
        <v>85</v>
      </c>
      <c r="C7" s="371"/>
      <c r="D7" s="371"/>
      <c r="E7" s="371"/>
      <c r="F7" s="371"/>
      <c r="G7" s="157" t="s">
        <v>64</v>
      </c>
      <c r="H7" s="157"/>
      <c r="I7" s="157">
        <f>'Tab 10'!E10</f>
        <v>1696</v>
      </c>
      <c r="J7" s="161">
        <f>SUM(H7:I7)</f>
        <v>1696</v>
      </c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162">
        <v>2</v>
      </c>
      <c r="B8" s="372" t="s">
        <v>52</v>
      </c>
      <c r="C8" s="372"/>
      <c r="D8" s="372"/>
      <c r="E8" s="372"/>
      <c r="F8" s="372"/>
      <c r="G8" s="372"/>
      <c r="H8" s="372"/>
      <c r="I8" s="372"/>
      <c r="J8" s="372"/>
      <c r="L8" s="87"/>
    </row>
    <row r="9" spans="1:19" ht="14.25" customHeight="1" x14ac:dyDescent="0.25">
      <c r="A9" s="131">
        <v>3</v>
      </c>
      <c r="B9" s="367" t="s">
        <v>86</v>
      </c>
      <c r="C9" s="367"/>
      <c r="D9" s="367"/>
      <c r="E9" s="367"/>
      <c r="F9" s="367"/>
      <c r="G9" s="88" t="s">
        <v>64</v>
      </c>
      <c r="H9" s="88"/>
      <c r="I9" s="88">
        <f t="shared" ref="I9" si="0">I7</f>
        <v>1696</v>
      </c>
      <c r="J9" s="158">
        <f>SUM(H9:I9)</f>
        <v>1696</v>
      </c>
    </row>
    <row r="10" spans="1:19" ht="14.25" customHeight="1" x14ac:dyDescent="0.25">
      <c r="A10" s="162">
        <v>4</v>
      </c>
      <c r="B10" s="366" t="s">
        <v>456</v>
      </c>
      <c r="C10" s="367"/>
      <c r="D10" s="367"/>
      <c r="E10" s="367"/>
      <c r="F10" s="367"/>
      <c r="G10" s="88" t="s">
        <v>20</v>
      </c>
      <c r="H10" s="88">
        <v>1</v>
      </c>
      <c r="I10" s="88">
        <v>4</v>
      </c>
      <c r="J10" s="158">
        <f>SUM(H10:I10)</f>
        <v>5</v>
      </c>
    </row>
    <row r="11" spans="1:19" x14ac:dyDescent="0.25">
      <c r="A11" s="131">
        <v>5</v>
      </c>
      <c r="B11" s="372" t="s">
        <v>87</v>
      </c>
      <c r="C11" s="372"/>
      <c r="D11" s="372"/>
      <c r="E11" s="372"/>
      <c r="F11" s="372"/>
      <c r="G11" s="372"/>
      <c r="H11" s="372"/>
      <c r="I11" s="372"/>
      <c r="J11" s="372"/>
    </row>
    <row r="12" spans="1:19" ht="18.75" customHeight="1" x14ac:dyDescent="0.25">
      <c r="A12" s="162">
        <v>6</v>
      </c>
      <c r="B12" s="368" t="s">
        <v>88</v>
      </c>
      <c r="C12" s="368"/>
      <c r="D12" s="368"/>
      <c r="E12" s="368"/>
      <c r="F12" s="368"/>
      <c r="G12" s="80" t="s">
        <v>457</v>
      </c>
      <c r="H12" s="157"/>
      <c r="I12" s="157">
        <f>ROUND('Tab 10'!E8*6*0.1,0)</f>
        <v>1006</v>
      </c>
      <c r="J12" s="158">
        <f>SUM(H12:I12)</f>
        <v>1006</v>
      </c>
    </row>
    <row r="13" spans="1:19" ht="15" customHeight="1" x14ac:dyDescent="0.25">
      <c r="A13" s="131">
        <v>7</v>
      </c>
      <c r="B13" s="368" t="s">
        <v>90</v>
      </c>
      <c r="C13" s="368"/>
      <c r="D13" s="368"/>
      <c r="E13" s="368"/>
      <c r="F13" s="368"/>
      <c r="G13" s="80" t="s">
        <v>91</v>
      </c>
      <c r="H13" s="136"/>
      <c r="I13" s="136">
        <f>'Tab 10'!E8*6</f>
        <v>10056</v>
      </c>
      <c r="J13" s="158">
        <f t="shared" ref="J13:J14" si="1">SUM(H13:I13)</f>
        <v>10056</v>
      </c>
    </row>
    <row r="14" spans="1:19" ht="15" customHeight="1" x14ac:dyDescent="0.25">
      <c r="A14" s="162">
        <v>8</v>
      </c>
      <c r="B14" s="368" t="s">
        <v>92</v>
      </c>
      <c r="C14" s="368"/>
      <c r="D14" s="368"/>
      <c r="E14" s="368"/>
      <c r="F14" s="368"/>
      <c r="G14" s="80" t="s">
        <v>89</v>
      </c>
      <c r="H14" s="89"/>
      <c r="I14" s="89">
        <f>I12</f>
        <v>1006</v>
      </c>
      <c r="J14" s="158">
        <f t="shared" si="1"/>
        <v>1006</v>
      </c>
    </row>
    <row r="15" spans="1:19" x14ac:dyDescent="0.25">
      <c r="A15" s="131">
        <v>9</v>
      </c>
      <c r="B15" s="372" t="s">
        <v>93</v>
      </c>
      <c r="C15" s="372"/>
      <c r="D15" s="372"/>
      <c r="E15" s="372"/>
      <c r="F15" s="372"/>
      <c r="G15" s="372"/>
      <c r="H15" s="372"/>
      <c r="I15" s="372"/>
      <c r="J15" s="372"/>
    </row>
    <row r="16" spans="1:19" ht="14.25" customHeight="1" x14ac:dyDescent="0.25">
      <c r="A16" s="162">
        <v>10</v>
      </c>
      <c r="B16" s="366" t="s">
        <v>96</v>
      </c>
      <c r="C16" s="366"/>
      <c r="D16" s="366"/>
      <c r="E16" s="366"/>
      <c r="F16" s="366"/>
      <c r="G16" s="131" t="s">
        <v>64</v>
      </c>
      <c r="H16" s="30"/>
      <c r="I16" s="30">
        <f>'Tab 10'!E8</f>
        <v>1676</v>
      </c>
      <c r="J16" s="158">
        <f>SUM(H16:I16)</f>
        <v>1676</v>
      </c>
      <c r="Q16" s="109"/>
    </row>
    <row r="17" spans="1:21" ht="15" customHeight="1" x14ac:dyDescent="0.25">
      <c r="A17" s="131">
        <v>11</v>
      </c>
      <c r="B17" s="375" t="s">
        <v>97</v>
      </c>
      <c r="C17" s="375"/>
      <c r="D17" s="375"/>
      <c r="E17" s="375"/>
      <c r="F17" s="375"/>
      <c r="G17" s="131" t="s">
        <v>95</v>
      </c>
      <c r="H17" s="61"/>
      <c r="I17" s="61">
        <f>'Tab 10'!G10</f>
        <v>787.71999999999991</v>
      </c>
      <c r="J17" s="159">
        <f>SUM(H17:I17)</f>
        <v>787.71999999999991</v>
      </c>
      <c r="K17" s="111"/>
      <c r="L17" s="111"/>
      <c r="M17" s="111"/>
      <c r="N17" s="111"/>
      <c r="O17" s="111"/>
      <c r="P17" s="111"/>
      <c r="Q17" s="109"/>
    </row>
    <row r="18" spans="1:21" ht="15" customHeight="1" x14ac:dyDescent="0.25">
      <c r="A18" s="162">
        <v>12</v>
      </c>
      <c r="B18" s="372" t="s">
        <v>748</v>
      </c>
      <c r="C18" s="372"/>
      <c r="D18" s="372"/>
      <c r="E18" s="372"/>
      <c r="F18" s="372"/>
      <c r="G18" s="372"/>
      <c r="H18" s="372"/>
      <c r="I18" s="372"/>
      <c r="J18" s="372"/>
      <c r="Q18" s="109"/>
    </row>
    <row r="19" spans="1:21" ht="15" customHeight="1" x14ac:dyDescent="0.25">
      <c r="A19" s="131">
        <v>13</v>
      </c>
      <c r="B19" s="380" t="s">
        <v>498</v>
      </c>
      <c r="C19" s="380"/>
      <c r="D19" s="380"/>
      <c r="E19" s="380"/>
      <c r="F19" s="380"/>
      <c r="G19" s="160" t="s">
        <v>20</v>
      </c>
      <c r="H19" s="270">
        <v>1</v>
      </c>
      <c r="I19" s="270">
        <v>3</v>
      </c>
      <c r="J19" s="163">
        <f t="shared" ref="J19:J28" si="2">SUM(H19:I19)</f>
        <v>4</v>
      </c>
      <c r="Q19" s="109"/>
    </row>
    <row r="20" spans="1:21" ht="15" customHeight="1" x14ac:dyDescent="0.25">
      <c r="A20" s="162">
        <v>14</v>
      </c>
      <c r="B20" s="378" t="s">
        <v>458</v>
      </c>
      <c r="C20" s="378"/>
      <c r="D20" s="378"/>
      <c r="E20" s="378"/>
      <c r="F20" s="379"/>
      <c r="G20" s="131" t="s">
        <v>95</v>
      </c>
      <c r="H20" s="131">
        <f>H19*23</f>
        <v>23</v>
      </c>
      <c r="I20" s="131">
        <f>I19*23</f>
        <v>69</v>
      </c>
      <c r="J20" s="158">
        <f t="shared" si="2"/>
        <v>92</v>
      </c>
      <c r="Q20" s="109"/>
    </row>
    <row r="21" spans="1:21" ht="15" customHeight="1" x14ac:dyDescent="0.25">
      <c r="A21" s="131">
        <v>15</v>
      </c>
      <c r="B21" s="375" t="s">
        <v>387</v>
      </c>
      <c r="C21" s="375"/>
      <c r="D21" s="375"/>
      <c r="E21" s="375"/>
      <c r="F21" s="375"/>
      <c r="G21" s="131" t="s">
        <v>94</v>
      </c>
      <c r="H21" s="131">
        <f>H19*100</f>
        <v>100</v>
      </c>
      <c r="I21" s="131">
        <f>I19*100</f>
        <v>300</v>
      </c>
      <c r="J21" s="158">
        <f t="shared" si="2"/>
        <v>400</v>
      </c>
      <c r="Q21" s="109"/>
    </row>
    <row r="22" spans="1:21" ht="15" customHeight="1" x14ac:dyDescent="0.25">
      <c r="A22" s="162">
        <v>16</v>
      </c>
      <c r="B22" s="375" t="s">
        <v>390</v>
      </c>
      <c r="C22" s="375"/>
      <c r="D22" s="375"/>
      <c r="E22" s="375"/>
      <c r="F22" s="375"/>
      <c r="G22" s="131" t="s">
        <v>338</v>
      </c>
      <c r="H22" s="131">
        <f>H19*29</f>
        <v>29</v>
      </c>
      <c r="I22" s="131">
        <f>I19*29</f>
        <v>87</v>
      </c>
      <c r="J22" s="158">
        <f t="shared" si="2"/>
        <v>116</v>
      </c>
      <c r="Q22" s="109"/>
    </row>
    <row r="23" spans="1:21" ht="15" customHeight="1" x14ac:dyDescent="0.25">
      <c r="A23" s="131">
        <v>17</v>
      </c>
      <c r="B23" s="374" t="s">
        <v>497</v>
      </c>
      <c r="C23" s="374"/>
      <c r="D23" s="374"/>
      <c r="E23" s="374"/>
      <c r="F23" s="374"/>
      <c r="G23" s="160" t="s">
        <v>20</v>
      </c>
      <c r="H23" s="163"/>
      <c r="I23" s="163">
        <v>1</v>
      </c>
      <c r="J23" s="163">
        <f t="shared" si="2"/>
        <v>1</v>
      </c>
      <c r="Q23" s="109"/>
    </row>
    <row r="24" spans="1:21" ht="15" customHeight="1" x14ac:dyDescent="0.25">
      <c r="A24" s="162">
        <v>18</v>
      </c>
      <c r="B24" s="378" t="s">
        <v>749</v>
      </c>
      <c r="C24" s="378"/>
      <c r="D24" s="378"/>
      <c r="E24" s="378"/>
      <c r="F24" s="379"/>
      <c r="G24" s="131" t="s">
        <v>95</v>
      </c>
      <c r="H24" s="30"/>
      <c r="I24" s="131">
        <v>90</v>
      </c>
      <c r="J24" s="158">
        <f t="shared" si="2"/>
        <v>90</v>
      </c>
      <c r="Q24" s="109"/>
    </row>
    <row r="25" spans="1:21" ht="15" customHeight="1" x14ac:dyDescent="0.25">
      <c r="A25" s="131">
        <v>19</v>
      </c>
      <c r="B25" s="378" t="s">
        <v>750</v>
      </c>
      <c r="C25" s="378"/>
      <c r="D25" s="378"/>
      <c r="E25" s="378"/>
      <c r="F25" s="379"/>
      <c r="G25" s="131" t="s">
        <v>95</v>
      </c>
      <c r="H25" s="30"/>
      <c r="I25" s="131">
        <v>90</v>
      </c>
      <c r="J25" s="158">
        <f t="shared" si="2"/>
        <v>90</v>
      </c>
      <c r="Q25" s="109"/>
    </row>
    <row r="26" spans="1:21" ht="15" customHeight="1" x14ac:dyDescent="0.25">
      <c r="A26" s="162">
        <v>20</v>
      </c>
      <c r="B26" s="375" t="s">
        <v>387</v>
      </c>
      <c r="C26" s="375"/>
      <c r="D26" s="375"/>
      <c r="E26" s="375"/>
      <c r="F26" s="375"/>
      <c r="G26" s="131" t="s">
        <v>94</v>
      </c>
      <c r="H26" s="30"/>
      <c r="I26" s="131">
        <v>800</v>
      </c>
      <c r="J26" s="158">
        <f t="shared" si="2"/>
        <v>800</v>
      </c>
      <c r="Q26" s="109"/>
    </row>
    <row r="27" spans="1:21" ht="15" customHeight="1" x14ac:dyDescent="0.25">
      <c r="A27" s="131">
        <v>21</v>
      </c>
      <c r="B27" s="375" t="s">
        <v>388</v>
      </c>
      <c r="C27" s="375"/>
      <c r="D27" s="375"/>
      <c r="E27" s="375"/>
      <c r="F27" s="375"/>
      <c r="G27" s="131" t="s">
        <v>338</v>
      </c>
      <c r="H27" s="30"/>
      <c r="I27" s="131">
        <v>147</v>
      </c>
      <c r="J27" s="158">
        <f t="shared" si="2"/>
        <v>147</v>
      </c>
      <c r="Q27" s="109"/>
    </row>
    <row r="28" spans="1:21" ht="15" customHeight="1" x14ac:dyDescent="0.25">
      <c r="A28" s="162">
        <v>22</v>
      </c>
      <c r="B28" s="375" t="s">
        <v>389</v>
      </c>
      <c r="C28" s="375"/>
      <c r="D28" s="375"/>
      <c r="E28" s="375"/>
      <c r="F28" s="375"/>
      <c r="G28" s="131" t="s">
        <v>338</v>
      </c>
      <c r="H28" s="30"/>
      <c r="I28" s="131">
        <v>69</v>
      </c>
      <c r="J28" s="158">
        <f t="shared" si="2"/>
        <v>69</v>
      </c>
      <c r="Q28" s="109"/>
    </row>
    <row r="29" spans="1:21" ht="15" customHeight="1" x14ac:dyDescent="0.25">
      <c r="A29" s="131">
        <v>23</v>
      </c>
      <c r="B29" s="372" t="s">
        <v>751</v>
      </c>
      <c r="C29" s="372"/>
      <c r="D29" s="372"/>
      <c r="E29" s="372"/>
      <c r="F29" s="372"/>
      <c r="G29" s="372"/>
      <c r="H29" s="372"/>
      <c r="I29" s="372"/>
      <c r="J29" s="372"/>
      <c r="Q29" s="109"/>
    </row>
    <row r="30" spans="1:21" ht="15" customHeight="1" x14ac:dyDescent="0.25">
      <c r="A30" s="162">
        <v>24</v>
      </c>
      <c r="B30" s="376" t="s">
        <v>82</v>
      </c>
      <c r="C30" s="376"/>
      <c r="D30" s="376"/>
      <c r="E30" s="376"/>
      <c r="F30" s="376"/>
      <c r="G30" s="88" t="s">
        <v>83</v>
      </c>
      <c r="H30" s="377">
        <v>1</v>
      </c>
      <c r="I30" s="377"/>
      <c r="J30" s="158">
        <f>SUM(H30:I30)</f>
        <v>1</v>
      </c>
      <c r="Q30" s="109"/>
    </row>
    <row r="31" spans="1:21" x14ac:dyDescent="0.25">
      <c r="A31" s="79" t="s">
        <v>98</v>
      </c>
    </row>
    <row r="32" spans="1:21" ht="14.25" customHeight="1" x14ac:dyDescent="0.25">
      <c r="A32" s="164">
        <v>1</v>
      </c>
      <c r="B32" s="373" t="s">
        <v>752</v>
      </c>
      <c r="C32" s="373"/>
      <c r="D32" s="373"/>
      <c r="E32" s="373"/>
      <c r="F32" s="373"/>
      <c r="G32" s="373"/>
      <c r="H32" s="373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</row>
    <row r="33" spans="1:21" ht="30" customHeight="1" x14ac:dyDescent="0.25">
      <c r="A33" s="164">
        <v>2</v>
      </c>
      <c r="B33" s="373" t="s">
        <v>499</v>
      </c>
      <c r="C33" s="373"/>
      <c r="D33" s="373"/>
      <c r="E33" s="373"/>
      <c r="F33" s="373"/>
      <c r="G33" s="373"/>
      <c r="H33" s="373"/>
      <c r="I33" s="373"/>
      <c r="J33" s="373"/>
      <c r="K33" s="269"/>
      <c r="L33" s="269"/>
      <c r="M33" s="269"/>
      <c r="N33" s="90"/>
      <c r="O33" s="90"/>
      <c r="P33" s="90"/>
      <c r="Q33" s="90"/>
      <c r="R33" s="90"/>
      <c r="S33" s="90"/>
      <c r="T33" s="90"/>
      <c r="U33" s="90"/>
    </row>
  </sheetData>
  <mergeCells count="34">
    <mergeCell ref="B18:J18"/>
    <mergeCell ref="J3:J5"/>
    <mergeCell ref="B8:J8"/>
    <mergeCell ref="B32:H32"/>
    <mergeCell ref="B11:J11"/>
    <mergeCell ref="G3:G5"/>
    <mergeCell ref="B33:J33"/>
    <mergeCell ref="B23:F23"/>
    <mergeCell ref="B13:F13"/>
    <mergeCell ref="B17:F17"/>
    <mergeCell ref="B29:J29"/>
    <mergeCell ref="B30:F30"/>
    <mergeCell ref="H30:I30"/>
    <mergeCell ref="B20:F20"/>
    <mergeCell ref="B25:F25"/>
    <mergeCell ref="B26:F26"/>
    <mergeCell ref="B27:F27"/>
    <mergeCell ref="B28:F28"/>
    <mergeCell ref="B19:F19"/>
    <mergeCell ref="B24:F24"/>
    <mergeCell ref="B22:F22"/>
    <mergeCell ref="B21:F21"/>
    <mergeCell ref="A3:A5"/>
    <mergeCell ref="B16:F16"/>
    <mergeCell ref="B10:F10"/>
    <mergeCell ref="B12:F12"/>
    <mergeCell ref="B14:F14"/>
    <mergeCell ref="B3:F5"/>
    <mergeCell ref="B6:F6"/>
    <mergeCell ref="B9:F9"/>
    <mergeCell ref="B7:F7"/>
    <mergeCell ref="B15:J15"/>
    <mergeCell ref="H3:I3"/>
    <mergeCell ref="H4:I4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1B5D9-69CD-45CE-A2EA-96E36EDEF5A0}">
  <dimension ref="A1:Q32"/>
  <sheetViews>
    <sheetView topLeftCell="A7" zoomScaleNormal="100" zoomScalePageLayoutView="85" workbookViewId="0">
      <selection activeCell="H25" sqref="H25"/>
    </sheetView>
  </sheetViews>
  <sheetFormatPr defaultRowHeight="14.4" x14ac:dyDescent="0.3"/>
  <cols>
    <col min="1" max="1" width="4.33203125" customWidth="1"/>
    <col min="4" max="4" width="36.6640625" customWidth="1"/>
    <col min="5" max="5" width="8.6640625" customWidth="1"/>
    <col min="6" max="6" width="9.6640625" customWidth="1"/>
    <col min="7" max="7" width="9.44140625" customWidth="1"/>
    <col min="8" max="8" width="8.6640625" customWidth="1"/>
    <col min="9" max="9" width="9.88671875" customWidth="1"/>
    <col min="10" max="10" width="9.44140625" customWidth="1"/>
  </cols>
  <sheetData>
    <row r="1" spans="1:12" ht="15.6" x14ac:dyDescent="0.3">
      <c r="A1" s="2" t="s">
        <v>99</v>
      </c>
    </row>
    <row r="3" spans="1:12" ht="15" customHeight="1" x14ac:dyDescent="0.3">
      <c r="A3" s="355" t="s">
        <v>31</v>
      </c>
      <c r="B3" s="355" t="s">
        <v>100</v>
      </c>
      <c r="C3" s="355"/>
      <c r="D3" s="355"/>
      <c r="E3" s="355"/>
      <c r="F3" s="355"/>
      <c r="G3" s="355"/>
      <c r="H3" s="355" t="s">
        <v>11</v>
      </c>
      <c r="I3" s="355" t="s">
        <v>101</v>
      </c>
      <c r="J3" s="384"/>
    </row>
    <row r="4" spans="1:12" x14ac:dyDescent="0.3">
      <c r="A4" s="355"/>
      <c r="B4" s="355"/>
      <c r="C4" s="355"/>
      <c r="D4" s="355"/>
      <c r="E4" s="355"/>
      <c r="F4" s="355"/>
      <c r="G4" s="355"/>
      <c r="H4" s="355"/>
      <c r="I4" s="355"/>
      <c r="J4" s="384"/>
    </row>
    <row r="5" spans="1:12" x14ac:dyDescent="0.3">
      <c r="A5" s="106" t="s">
        <v>36</v>
      </c>
      <c r="B5" s="385" t="s">
        <v>37</v>
      </c>
      <c r="C5" s="385"/>
      <c r="D5" s="385"/>
      <c r="E5" s="385"/>
      <c r="F5" s="385"/>
      <c r="G5" s="385"/>
      <c r="H5" s="106" t="s">
        <v>38</v>
      </c>
      <c r="I5" s="106" t="s">
        <v>39</v>
      </c>
      <c r="J5" s="115"/>
    </row>
    <row r="6" spans="1:12" ht="30" customHeight="1" x14ac:dyDescent="0.3">
      <c r="A6" s="82">
        <v>1</v>
      </c>
      <c r="B6" s="390" t="s">
        <v>102</v>
      </c>
      <c r="C6" s="390"/>
      <c r="D6" s="390"/>
      <c r="E6" s="390"/>
      <c r="F6" s="390"/>
      <c r="G6" s="390"/>
      <c r="H6" s="107"/>
      <c r="I6" s="107"/>
      <c r="J6" s="116"/>
    </row>
    <row r="7" spans="1:12" x14ac:dyDescent="0.3">
      <c r="A7" s="82">
        <v>2</v>
      </c>
      <c r="B7" s="358" t="s">
        <v>339</v>
      </c>
      <c r="C7" s="358"/>
      <c r="D7" s="358"/>
      <c r="E7" s="358"/>
      <c r="F7" s="358"/>
      <c r="G7" s="358"/>
      <c r="H7" s="82" t="s">
        <v>64</v>
      </c>
      <c r="I7" s="108">
        <v>24</v>
      </c>
      <c r="J7" s="117"/>
    </row>
    <row r="8" spans="1:12" x14ac:dyDescent="0.3">
      <c r="A8" s="82">
        <v>3</v>
      </c>
      <c r="B8" s="358" t="s">
        <v>391</v>
      </c>
      <c r="C8" s="358"/>
      <c r="D8" s="358"/>
      <c r="E8" s="358"/>
      <c r="F8" s="358"/>
      <c r="G8" s="358"/>
      <c r="H8" s="82" t="s">
        <v>64</v>
      </c>
      <c r="I8" s="120">
        <f>'Tab 9'!I18</f>
        <v>326</v>
      </c>
      <c r="J8" s="117"/>
    </row>
    <row r="9" spans="1:12" ht="15" customHeight="1" x14ac:dyDescent="0.3">
      <c r="A9" s="82">
        <v>4</v>
      </c>
      <c r="B9" s="358" t="s">
        <v>103</v>
      </c>
      <c r="C9" s="358"/>
      <c r="D9" s="358"/>
      <c r="E9" s="358"/>
      <c r="F9" s="358"/>
      <c r="G9" s="358"/>
      <c r="H9" s="82" t="s">
        <v>64</v>
      </c>
      <c r="I9" s="120">
        <f>'Tab 9'!I19</f>
        <v>182</v>
      </c>
      <c r="J9" s="117"/>
    </row>
    <row r="10" spans="1:12" ht="15" customHeight="1" x14ac:dyDescent="0.3">
      <c r="A10" s="82">
        <v>5</v>
      </c>
      <c r="B10" s="358" t="s">
        <v>104</v>
      </c>
      <c r="C10" s="358"/>
      <c r="D10" s="358"/>
      <c r="E10" s="358"/>
      <c r="F10" s="358"/>
      <c r="G10" s="358"/>
      <c r="H10" s="82" t="s">
        <v>64</v>
      </c>
      <c r="I10" s="120">
        <f>'Tab 9'!I20</f>
        <v>20</v>
      </c>
      <c r="J10" s="117"/>
    </row>
    <row r="11" spans="1:12" ht="15" customHeight="1" x14ac:dyDescent="0.3">
      <c r="A11" s="82">
        <v>6</v>
      </c>
      <c r="B11" s="358" t="s">
        <v>754</v>
      </c>
      <c r="C11" s="358"/>
      <c r="D11" s="358"/>
      <c r="E11" s="358"/>
      <c r="F11" s="358"/>
      <c r="G11" s="358"/>
      <c r="H11" s="82" t="s">
        <v>64</v>
      </c>
      <c r="I11" s="120">
        <f>'Tab 9'!I21</f>
        <v>20</v>
      </c>
      <c r="J11" s="117"/>
    </row>
    <row r="12" spans="1:12" ht="15" customHeight="1" x14ac:dyDescent="0.3">
      <c r="A12" s="82">
        <v>7</v>
      </c>
      <c r="B12" s="358" t="s">
        <v>755</v>
      </c>
      <c r="C12" s="358"/>
      <c r="D12" s="358"/>
      <c r="E12" s="358"/>
      <c r="F12" s="358"/>
      <c r="G12" s="358"/>
      <c r="H12" s="82" t="s">
        <v>64</v>
      </c>
      <c r="I12" s="120">
        <f>'Tab 9'!I22</f>
        <v>32</v>
      </c>
      <c r="J12" s="117"/>
    </row>
    <row r="13" spans="1:12" ht="15.6" x14ac:dyDescent="0.3">
      <c r="A13" s="82">
        <v>8</v>
      </c>
      <c r="B13" s="358" t="s">
        <v>105</v>
      </c>
      <c r="C13" s="358"/>
      <c r="D13" s="358"/>
      <c r="E13" s="358"/>
      <c r="F13" s="358"/>
      <c r="G13" s="358"/>
      <c r="H13" s="82" t="s">
        <v>65</v>
      </c>
      <c r="I13" s="237">
        <f>'Tab 9'!E52</f>
        <v>63.9</v>
      </c>
      <c r="J13" s="117"/>
    </row>
    <row r="14" spans="1:12" ht="15.6" x14ac:dyDescent="0.3">
      <c r="A14" s="82">
        <v>9</v>
      </c>
      <c r="B14" s="358" t="s">
        <v>346</v>
      </c>
      <c r="C14" s="358"/>
      <c r="D14" s="358"/>
      <c r="E14" s="358"/>
      <c r="F14" s="358"/>
      <c r="G14" s="358"/>
      <c r="H14" s="82" t="s">
        <v>79</v>
      </c>
      <c r="I14" s="237">
        <f>'Tab 9'!G52</f>
        <v>290.5</v>
      </c>
      <c r="J14" s="117"/>
    </row>
    <row r="15" spans="1:12" ht="15.6" x14ac:dyDescent="0.3">
      <c r="A15" s="82">
        <v>10</v>
      </c>
      <c r="B15" s="358" t="s">
        <v>106</v>
      </c>
      <c r="C15" s="358"/>
      <c r="D15" s="358"/>
      <c r="E15" s="358"/>
      <c r="F15" s="358"/>
      <c r="G15" s="358"/>
      <c r="H15" s="82" t="s">
        <v>65</v>
      </c>
      <c r="I15" s="237">
        <f>'Tab 9'!I52</f>
        <v>129.60000000000002</v>
      </c>
      <c r="J15" s="117"/>
      <c r="L15" s="239"/>
    </row>
    <row r="16" spans="1:12" ht="15.6" x14ac:dyDescent="0.3">
      <c r="A16" s="82">
        <v>11</v>
      </c>
      <c r="B16" s="358" t="s">
        <v>107</v>
      </c>
      <c r="C16" s="358"/>
      <c r="D16" s="358"/>
      <c r="E16" s="358"/>
      <c r="F16" s="358"/>
      <c r="G16" s="358"/>
      <c r="H16" s="82" t="s">
        <v>79</v>
      </c>
      <c r="I16" s="237">
        <f>'Tab 9'!K52</f>
        <v>2582</v>
      </c>
      <c r="J16" s="117"/>
      <c r="L16" s="239"/>
    </row>
    <row r="17" spans="1:17" x14ac:dyDescent="0.3">
      <c r="A17" s="82">
        <v>12</v>
      </c>
      <c r="B17" s="358" t="s">
        <v>108</v>
      </c>
      <c r="C17" s="358"/>
      <c r="D17" s="358"/>
      <c r="E17" s="358"/>
      <c r="F17" s="358"/>
      <c r="G17" s="358"/>
      <c r="H17" s="82" t="s">
        <v>80</v>
      </c>
      <c r="I17" s="237">
        <f>'Tab 9'!M52</f>
        <v>76.599999999999994</v>
      </c>
      <c r="J17" s="117"/>
      <c r="L17" s="239"/>
    </row>
    <row r="18" spans="1:17" x14ac:dyDescent="0.3">
      <c r="A18" s="82">
        <v>13</v>
      </c>
      <c r="B18" s="358" t="s">
        <v>109</v>
      </c>
      <c r="C18" s="358"/>
      <c r="D18" s="358"/>
      <c r="E18" s="358"/>
      <c r="F18" s="358"/>
      <c r="G18" s="358"/>
      <c r="H18" s="82" t="s">
        <v>20</v>
      </c>
      <c r="I18" s="237">
        <f>'Tab 9'!O52</f>
        <v>13170</v>
      </c>
      <c r="J18" s="117"/>
      <c r="L18" s="239"/>
    </row>
    <row r="19" spans="1:17" x14ac:dyDescent="0.3">
      <c r="A19" s="82">
        <v>14</v>
      </c>
      <c r="B19" s="389" t="s">
        <v>110</v>
      </c>
      <c r="C19" s="389"/>
      <c r="D19" s="389"/>
      <c r="E19" s="389"/>
      <c r="F19" s="389"/>
      <c r="G19" s="389"/>
      <c r="H19" s="238" t="s">
        <v>20</v>
      </c>
      <c r="I19" s="237">
        <f>'Tab 9'!I38</f>
        <v>8</v>
      </c>
      <c r="J19" s="117"/>
    </row>
    <row r="20" spans="1:17" ht="14.4" customHeight="1" x14ac:dyDescent="0.3">
      <c r="A20" s="82">
        <v>22</v>
      </c>
      <c r="B20" s="387" t="s">
        <v>111</v>
      </c>
      <c r="C20" s="388"/>
      <c r="D20" s="388"/>
      <c r="E20" s="388"/>
      <c r="F20" s="388"/>
      <c r="G20" s="388"/>
      <c r="H20" s="388"/>
      <c r="I20" s="116"/>
      <c r="J20" s="116"/>
    </row>
    <row r="21" spans="1:17" ht="26.4" x14ac:dyDescent="0.3">
      <c r="A21" s="82">
        <v>23</v>
      </c>
      <c r="B21" s="386" t="s">
        <v>112</v>
      </c>
      <c r="C21" s="386"/>
      <c r="D21" s="386"/>
      <c r="E21" s="82" t="s">
        <v>11</v>
      </c>
      <c r="F21" s="132" t="s">
        <v>753</v>
      </c>
      <c r="G21" s="132" t="s">
        <v>747</v>
      </c>
      <c r="H21" s="82" t="s">
        <v>113</v>
      </c>
      <c r="I21" s="241"/>
      <c r="J21" s="32"/>
      <c r="K21" s="32"/>
      <c r="L21" s="32"/>
      <c r="M21" s="32"/>
      <c r="N21" s="241"/>
      <c r="O21" s="241"/>
      <c r="P21" s="241"/>
      <c r="Q21" s="241"/>
    </row>
    <row r="22" spans="1:17" ht="15" customHeight="1" x14ac:dyDescent="0.3">
      <c r="A22" s="82">
        <v>24</v>
      </c>
      <c r="B22" s="358" t="s">
        <v>395</v>
      </c>
      <c r="C22" s="358"/>
      <c r="D22" s="358"/>
      <c r="E22" s="82" t="s">
        <v>79</v>
      </c>
      <c r="F22" s="78">
        <f>'Tab 2b'!H21</f>
        <v>100</v>
      </c>
      <c r="G22" s="78">
        <f>'Tab 2b'!I21+'Tab 2b'!I26</f>
        <v>1100</v>
      </c>
      <c r="H22" s="108">
        <f>SUM(F22:G22)</f>
        <v>1200</v>
      </c>
      <c r="I22" s="93"/>
      <c r="J22" s="117"/>
      <c r="K22" s="93"/>
      <c r="L22" s="93"/>
      <c r="M22" s="94"/>
    </row>
    <row r="23" spans="1:17" ht="15" customHeight="1" x14ac:dyDescent="0.3">
      <c r="A23" s="82">
        <v>25</v>
      </c>
      <c r="B23" s="356" t="s">
        <v>393</v>
      </c>
      <c r="C23" s="356"/>
      <c r="D23" s="356"/>
      <c r="E23" s="82" t="s">
        <v>65</v>
      </c>
      <c r="F23" s="78">
        <f>'Tab 2b'!H22</f>
        <v>29</v>
      </c>
      <c r="G23" s="78">
        <f>'Tab 2b'!I22+'Tab 2b'!I27</f>
        <v>234</v>
      </c>
      <c r="H23" s="108">
        <f t="shared" ref="H23:H24" si="0">SUM(F23:G23)</f>
        <v>263</v>
      </c>
      <c r="I23" s="93"/>
      <c r="J23" s="117"/>
      <c r="K23" s="93"/>
      <c r="L23" s="93"/>
      <c r="M23" s="94"/>
    </row>
    <row r="24" spans="1:17" ht="15" customHeight="1" x14ac:dyDescent="0.3">
      <c r="A24" s="82">
        <v>26</v>
      </c>
      <c r="B24" s="358" t="s">
        <v>394</v>
      </c>
      <c r="C24" s="358"/>
      <c r="D24" s="358"/>
      <c r="E24" s="82" t="s">
        <v>65</v>
      </c>
      <c r="F24" s="78"/>
      <c r="G24" s="78">
        <f>'Tab 2b'!I17+'Tab 2b'!I28</f>
        <v>856.71999999999991</v>
      </c>
      <c r="H24" s="108">
        <f t="shared" si="0"/>
        <v>856.71999999999991</v>
      </c>
      <c r="I24" s="93"/>
      <c r="J24" s="117"/>
      <c r="K24" s="93"/>
      <c r="L24" s="93"/>
      <c r="M24" s="94"/>
    </row>
    <row r="25" spans="1:17" ht="15" customHeight="1" x14ac:dyDescent="0.3">
      <c r="A25" s="36" t="s">
        <v>114</v>
      </c>
      <c r="B25" s="32"/>
      <c r="C25" s="32"/>
      <c r="D25" s="32"/>
      <c r="E25" s="32"/>
      <c r="F25" s="32"/>
      <c r="G25" s="32"/>
      <c r="H25" s="485"/>
      <c r="I25" s="31"/>
      <c r="J25" s="31"/>
      <c r="K25" s="93"/>
      <c r="L25" s="93"/>
      <c r="M25" s="94"/>
    </row>
    <row r="26" spans="1:17" x14ac:dyDescent="0.3">
      <c r="A26" s="31">
        <v>1</v>
      </c>
      <c r="B26" s="382" t="s">
        <v>115</v>
      </c>
      <c r="C26" s="382"/>
      <c r="D26" s="382"/>
      <c r="E26" s="382"/>
      <c r="F26" s="382"/>
      <c r="G26" s="382"/>
      <c r="H26" s="382"/>
      <c r="I26" s="382"/>
      <c r="J26" s="382"/>
    </row>
    <row r="27" spans="1:17" ht="15" customHeight="1" x14ac:dyDescent="0.3">
      <c r="A27" s="32">
        <v>2</v>
      </c>
      <c r="B27" s="383" t="s">
        <v>116</v>
      </c>
      <c r="C27" s="383"/>
      <c r="D27" s="383"/>
      <c r="E27" s="383"/>
      <c r="F27" s="383"/>
      <c r="G27" s="383"/>
      <c r="H27" s="36"/>
      <c r="I27" s="36"/>
      <c r="J27" s="36"/>
    </row>
    <row r="28" spans="1:17" x14ac:dyDescent="0.3">
      <c r="A28" s="32">
        <v>3</v>
      </c>
      <c r="B28" s="383" t="s">
        <v>392</v>
      </c>
      <c r="C28" s="383"/>
      <c r="D28" s="383"/>
      <c r="E28" s="383"/>
      <c r="F28" s="383"/>
      <c r="G28" s="383"/>
      <c r="H28" s="36"/>
      <c r="I28" s="36"/>
      <c r="J28" s="36"/>
    </row>
    <row r="29" spans="1:17" x14ac:dyDescent="0.3">
      <c r="A29" s="31"/>
      <c r="B29" s="36"/>
      <c r="C29" s="36"/>
      <c r="D29" s="36"/>
      <c r="E29" s="36"/>
      <c r="F29" s="36"/>
      <c r="G29" s="36"/>
      <c r="H29" s="36"/>
      <c r="I29" s="36"/>
      <c r="J29" s="36"/>
    </row>
    <row r="30" spans="1:17" x14ac:dyDescent="0.3">
      <c r="A30" s="31"/>
      <c r="B30" s="36"/>
      <c r="C30" s="36"/>
      <c r="D30" s="36"/>
      <c r="E30" s="36"/>
      <c r="F30" s="36"/>
      <c r="G30" s="36"/>
      <c r="H30" s="36"/>
      <c r="I30" s="36"/>
      <c r="J30" s="36"/>
    </row>
    <row r="31" spans="1:17" x14ac:dyDescent="0.3">
      <c r="A31" s="31"/>
      <c r="B31" s="36"/>
      <c r="C31" s="36"/>
      <c r="D31" s="36"/>
      <c r="E31" s="36"/>
      <c r="F31" s="36"/>
      <c r="G31" s="36"/>
      <c r="H31" s="36"/>
      <c r="I31" s="36"/>
      <c r="J31" s="36"/>
    </row>
    <row r="32" spans="1:17" x14ac:dyDescent="0.3">
      <c r="A32" s="63"/>
      <c r="B32" s="3"/>
      <c r="C32" s="3"/>
      <c r="D32" s="3"/>
      <c r="E32" s="3"/>
      <c r="F32" s="3"/>
      <c r="G32" s="3"/>
      <c r="H32" s="3"/>
      <c r="I32" s="3"/>
      <c r="J32" s="3"/>
    </row>
  </sheetData>
  <mergeCells count="28">
    <mergeCell ref="A3:A4"/>
    <mergeCell ref="B6:G6"/>
    <mergeCell ref="B8:G8"/>
    <mergeCell ref="B9:G9"/>
    <mergeCell ref="B11:G11"/>
    <mergeCell ref="B20:H20"/>
    <mergeCell ref="H3:H4"/>
    <mergeCell ref="B3:G4"/>
    <mergeCell ref="B13:G13"/>
    <mergeCell ref="B14:G14"/>
    <mergeCell ref="B12:G12"/>
    <mergeCell ref="B19:G19"/>
    <mergeCell ref="B26:J26"/>
    <mergeCell ref="B27:G27"/>
    <mergeCell ref="B28:G28"/>
    <mergeCell ref="J3:J4"/>
    <mergeCell ref="B5:G5"/>
    <mergeCell ref="B10:G10"/>
    <mergeCell ref="B7:G7"/>
    <mergeCell ref="B16:G16"/>
    <mergeCell ref="B21:D21"/>
    <mergeCell ref="B22:D22"/>
    <mergeCell ref="B24:D24"/>
    <mergeCell ref="I3:I4"/>
    <mergeCell ref="B17:G17"/>
    <mergeCell ref="B18:G18"/>
    <mergeCell ref="B15:G15"/>
    <mergeCell ref="B23:D23"/>
  </mergeCells>
  <phoneticPr fontId="23" type="noConversion"/>
  <pageMargins left="0.98425196850393704" right="0.70866141732283472" top="0.98425196850393704" bottom="0.74803149606299213" header="0.31496062992125984" footer="0.31496062992125984"/>
  <pageSetup paperSize="8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D87D7-2E5C-4E2E-92A2-AF1F361378E0}">
  <sheetPr>
    <tabColor theme="4" tint="0.79998168889431442"/>
  </sheetPr>
  <dimension ref="A1:J11"/>
  <sheetViews>
    <sheetView zoomScaleNormal="100" zoomScaleSheetLayoutView="115" workbookViewId="0">
      <selection activeCell="L24" sqref="L24"/>
    </sheetView>
  </sheetViews>
  <sheetFormatPr defaultRowHeight="14.4" x14ac:dyDescent="0.3"/>
  <cols>
    <col min="1" max="1" width="6.44140625" customWidth="1"/>
    <col min="2" max="2" width="7.109375" customWidth="1"/>
    <col min="3" max="3" width="7.33203125" customWidth="1"/>
    <col min="4" max="4" width="5" customWidth="1"/>
    <col min="5" max="5" width="9.33203125" customWidth="1"/>
    <col min="6" max="6" width="12.6640625" customWidth="1"/>
    <col min="7" max="7" width="8.109375" customWidth="1"/>
    <col min="8" max="8" width="10.33203125" customWidth="1"/>
    <col min="9" max="9" width="9.6640625" customWidth="1"/>
    <col min="10" max="10" width="9" customWidth="1"/>
    <col min="11" max="12" width="9.109375" customWidth="1"/>
    <col min="13" max="13" width="9.6640625" customWidth="1"/>
    <col min="14" max="14" width="14.88671875" customWidth="1"/>
    <col min="15" max="15" width="19.44140625" customWidth="1"/>
  </cols>
  <sheetData>
    <row r="1" spans="1:10" ht="15.6" x14ac:dyDescent="0.3">
      <c r="A1" s="2" t="s">
        <v>500</v>
      </c>
    </row>
    <row r="3" spans="1:10" x14ac:dyDescent="0.3">
      <c r="A3" s="395" t="s">
        <v>117</v>
      </c>
      <c r="B3" s="395" t="s">
        <v>118</v>
      </c>
      <c r="C3" s="395"/>
      <c r="D3" s="353" t="s">
        <v>119</v>
      </c>
      <c r="E3" s="353"/>
      <c r="F3" s="353"/>
      <c r="G3" s="353"/>
      <c r="H3" s="353"/>
      <c r="I3" s="353"/>
      <c r="J3" s="353"/>
    </row>
    <row r="4" spans="1:10" ht="14.4" customHeight="1" x14ac:dyDescent="0.3">
      <c r="A4" s="395"/>
      <c r="B4" s="395"/>
      <c r="C4" s="395"/>
      <c r="D4" s="398" t="s">
        <v>120</v>
      </c>
      <c r="E4" s="398" t="s">
        <v>121</v>
      </c>
      <c r="F4" s="398"/>
      <c r="G4" s="394" t="s">
        <v>448</v>
      </c>
      <c r="H4" s="394" t="s">
        <v>703</v>
      </c>
      <c r="I4" s="396" t="s">
        <v>490</v>
      </c>
      <c r="J4" s="397" t="s">
        <v>491</v>
      </c>
    </row>
    <row r="5" spans="1:10" ht="28.95" customHeight="1" x14ac:dyDescent="0.3">
      <c r="A5" s="395"/>
      <c r="B5" s="395"/>
      <c r="C5" s="395"/>
      <c r="D5" s="353"/>
      <c r="E5" s="353"/>
      <c r="F5" s="353"/>
      <c r="G5" s="395"/>
      <c r="H5" s="395"/>
      <c r="I5" s="397"/>
      <c r="J5" s="397"/>
    </row>
    <row r="6" spans="1:10" x14ac:dyDescent="0.3">
      <c r="A6" s="64" t="s">
        <v>122</v>
      </c>
      <c r="B6" s="391">
        <v>2105690010010</v>
      </c>
      <c r="C6" s="391"/>
      <c r="D6" s="75" t="s">
        <v>126</v>
      </c>
      <c r="E6" s="392" t="s">
        <v>704</v>
      </c>
      <c r="F6" s="392"/>
      <c r="G6" s="67">
        <v>186.6</v>
      </c>
      <c r="H6" s="75"/>
      <c r="I6" s="28">
        <v>0.73</v>
      </c>
      <c r="J6" s="28">
        <v>0.72</v>
      </c>
    </row>
    <row r="7" spans="1:10" x14ac:dyDescent="0.3">
      <c r="A7" s="64" t="s">
        <v>123</v>
      </c>
      <c r="B7" s="391">
        <v>2105690010020</v>
      </c>
      <c r="C7" s="391"/>
      <c r="D7" s="75" t="s">
        <v>126</v>
      </c>
      <c r="E7" s="392" t="s">
        <v>705</v>
      </c>
      <c r="F7" s="392"/>
      <c r="G7" s="67">
        <v>188.9</v>
      </c>
      <c r="H7" s="66"/>
      <c r="I7" s="28">
        <v>1.1399999999999999</v>
      </c>
      <c r="J7" s="28"/>
    </row>
    <row r="8" spans="1:10" x14ac:dyDescent="0.3">
      <c r="A8" s="64" t="s">
        <v>124</v>
      </c>
      <c r="B8" s="391">
        <v>2105690010030</v>
      </c>
      <c r="C8" s="391"/>
      <c r="D8" s="75" t="s">
        <v>126</v>
      </c>
      <c r="E8" s="392" t="s">
        <v>706</v>
      </c>
      <c r="F8" s="392"/>
      <c r="G8" s="67">
        <v>268.39999999999998</v>
      </c>
      <c r="H8" s="66">
        <v>1.7</v>
      </c>
      <c r="I8" s="28">
        <v>0.36</v>
      </c>
      <c r="J8" s="28">
        <v>0.79</v>
      </c>
    </row>
    <row r="9" spans="1:10" x14ac:dyDescent="0.3">
      <c r="A9" s="64" t="s">
        <v>125</v>
      </c>
      <c r="B9" s="391">
        <v>2105860010010</v>
      </c>
      <c r="C9" s="391"/>
      <c r="D9" s="75" t="s">
        <v>126</v>
      </c>
      <c r="E9" s="392" t="s">
        <v>707</v>
      </c>
      <c r="F9" s="392"/>
      <c r="G9" s="67">
        <v>218.3</v>
      </c>
      <c r="H9" s="66"/>
      <c r="I9" s="28">
        <v>0.83</v>
      </c>
      <c r="J9" s="28"/>
    </row>
    <row r="10" spans="1:10" x14ac:dyDescent="0.3">
      <c r="A10" s="64" t="s">
        <v>127</v>
      </c>
      <c r="B10" s="391">
        <v>2106221410010</v>
      </c>
      <c r="C10" s="391"/>
      <c r="D10" s="75" t="s">
        <v>126</v>
      </c>
      <c r="E10" s="392" t="s">
        <v>708</v>
      </c>
      <c r="F10" s="392"/>
      <c r="G10" s="67">
        <v>40</v>
      </c>
      <c r="H10" s="66"/>
      <c r="I10" s="28">
        <v>0.5</v>
      </c>
      <c r="J10" s="28"/>
    </row>
    <row r="11" spans="1:10" x14ac:dyDescent="0.3">
      <c r="A11" s="393" t="s">
        <v>130</v>
      </c>
      <c r="B11" s="393"/>
      <c r="C11" s="393"/>
      <c r="D11" s="393"/>
      <c r="E11" s="393"/>
      <c r="F11" s="393"/>
      <c r="G11" s="129">
        <f>SUM(G6:G10)</f>
        <v>902.2</v>
      </c>
      <c r="H11" s="130">
        <f>SUM(H6:H10)</f>
        <v>1.7</v>
      </c>
      <c r="I11" s="130">
        <f>SUM(I6:I10)</f>
        <v>3.56</v>
      </c>
      <c r="J11" s="130">
        <f>SUM(J6:J10)</f>
        <v>1.51</v>
      </c>
    </row>
  </sheetData>
  <mergeCells count="20">
    <mergeCell ref="H4:H5"/>
    <mergeCell ref="I4:I5"/>
    <mergeCell ref="D3:J3"/>
    <mergeCell ref="J4:J5"/>
    <mergeCell ref="A3:A5"/>
    <mergeCell ref="B3:C5"/>
    <mergeCell ref="D4:D5"/>
    <mergeCell ref="E4:F5"/>
    <mergeCell ref="G4:G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F11"/>
  </mergeCells>
  <phoneticPr fontId="23" type="noConversion"/>
  <pageMargins left="0.98425196850393704" right="0.70866141732283472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5C90-710C-4156-B284-7E63290E9271}">
  <sheetPr>
    <tabColor theme="4" tint="0.79998168889431442"/>
  </sheetPr>
  <dimension ref="A1:L12"/>
  <sheetViews>
    <sheetView workbookViewId="0">
      <selection activeCell="N12" sqref="N12"/>
    </sheetView>
  </sheetViews>
  <sheetFormatPr defaultRowHeight="13.8" x14ac:dyDescent="0.25"/>
  <cols>
    <col min="1" max="1" width="3" style="86" customWidth="1"/>
    <col min="2" max="2" width="3.6640625" style="86" customWidth="1"/>
    <col min="3" max="3" width="40.44140625" style="86" customWidth="1"/>
    <col min="4" max="4" width="6.109375" style="86" customWidth="1"/>
    <col min="5" max="9" width="7" style="86" customWidth="1"/>
    <col min="10" max="10" width="7.33203125" style="86" customWidth="1"/>
    <col min="11" max="11" width="10.6640625" style="86" customWidth="1"/>
    <col min="12" max="12" width="13" style="86" customWidth="1"/>
    <col min="13" max="13" width="15" style="86" customWidth="1"/>
    <col min="14" max="253" width="8.88671875" style="86"/>
    <col min="254" max="254" width="3" style="86" customWidth="1"/>
    <col min="255" max="255" width="5.109375" style="86" customWidth="1"/>
    <col min="256" max="256" width="53.6640625" style="86" customWidth="1"/>
    <col min="257" max="257" width="21.109375" style="86" customWidth="1"/>
    <col min="258" max="266" width="0" style="86" hidden="1" customWidth="1"/>
    <col min="267" max="509" width="8.88671875" style="86"/>
    <col min="510" max="510" width="3" style="86" customWidth="1"/>
    <col min="511" max="511" width="5.109375" style="86" customWidth="1"/>
    <col min="512" max="512" width="53.6640625" style="86" customWidth="1"/>
    <col min="513" max="513" width="21.109375" style="86" customWidth="1"/>
    <col min="514" max="522" width="0" style="86" hidden="1" customWidth="1"/>
    <col min="523" max="765" width="8.88671875" style="86"/>
    <col min="766" max="766" width="3" style="86" customWidth="1"/>
    <col min="767" max="767" width="5.109375" style="86" customWidth="1"/>
    <col min="768" max="768" width="53.6640625" style="86" customWidth="1"/>
    <col min="769" max="769" width="21.109375" style="86" customWidth="1"/>
    <col min="770" max="778" width="0" style="86" hidden="1" customWidth="1"/>
    <col min="779" max="1021" width="8.88671875" style="86"/>
    <col min="1022" max="1022" width="3" style="86" customWidth="1"/>
    <col min="1023" max="1023" width="5.109375" style="86" customWidth="1"/>
    <col min="1024" max="1024" width="53.6640625" style="86" customWidth="1"/>
    <col min="1025" max="1025" width="21.109375" style="86" customWidth="1"/>
    <col min="1026" max="1034" width="0" style="86" hidden="1" customWidth="1"/>
    <col min="1035" max="1277" width="8.88671875" style="86"/>
    <col min="1278" max="1278" width="3" style="86" customWidth="1"/>
    <col min="1279" max="1279" width="5.109375" style="86" customWidth="1"/>
    <col min="1280" max="1280" width="53.6640625" style="86" customWidth="1"/>
    <col min="1281" max="1281" width="21.109375" style="86" customWidth="1"/>
    <col min="1282" max="1290" width="0" style="86" hidden="1" customWidth="1"/>
    <col min="1291" max="1533" width="8.88671875" style="86"/>
    <col min="1534" max="1534" width="3" style="86" customWidth="1"/>
    <col min="1535" max="1535" width="5.109375" style="86" customWidth="1"/>
    <col min="1536" max="1536" width="53.6640625" style="86" customWidth="1"/>
    <col min="1537" max="1537" width="21.109375" style="86" customWidth="1"/>
    <col min="1538" max="1546" width="0" style="86" hidden="1" customWidth="1"/>
    <col min="1547" max="1789" width="8.88671875" style="86"/>
    <col min="1790" max="1790" width="3" style="86" customWidth="1"/>
    <col min="1791" max="1791" width="5.109375" style="86" customWidth="1"/>
    <col min="1792" max="1792" width="53.6640625" style="86" customWidth="1"/>
    <col min="1793" max="1793" width="21.109375" style="86" customWidth="1"/>
    <col min="1794" max="1802" width="0" style="86" hidden="1" customWidth="1"/>
    <col min="1803" max="2045" width="8.88671875" style="86"/>
    <col min="2046" max="2046" width="3" style="86" customWidth="1"/>
    <col min="2047" max="2047" width="5.109375" style="86" customWidth="1"/>
    <col min="2048" max="2048" width="53.6640625" style="86" customWidth="1"/>
    <col min="2049" max="2049" width="21.109375" style="86" customWidth="1"/>
    <col min="2050" max="2058" width="0" style="86" hidden="1" customWidth="1"/>
    <col min="2059" max="2301" width="8.88671875" style="86"/>
    <col min="2302" max="2302" width="3" style="86" customWidth="1"/>
    <col min="2303" max="2303" width="5.109375" style="86" customWidth="1"/>
    <col min="2304" max="2304" width="53.6640625" style="86" customWidth="1"/>
    <col min="2305" max="2305" width="21.109375" style="86" customWidth="1"/>
    <col min="2306" max="2314" width="0" style="86" hidden="1" customWidth="1"/>
    <col min="2315" max="2557" width="8.88671875" style="86"/>
    <col min="2558" max="2558" width="3" style="86" customWidth="1"/>
    <col min="2559" max="2559" width="5.109375" style="86" customWidth="1"/>
    <col min="2560" max="2560" width="53.6640625" style="86" customWidth="1"/>
    <col min="2561" max="2561" width="21.109375" style="86" customWidth="1"/>
    <col min="2562" max="2570" width="0" style="86" hidden="1" customWidth="1"/>
    <col min="2571" max="2813" width="8.88671875" style="86"/>
    <col min="2814" max="2814" width="3" style="86" customWidth="1"/>
    <col min="2815" max="2815" width="5.109375" style="86" customWidth="1"/>
    <col min="2816" max="2816" width="53.6640625" style="86" customWidth="1"/>
    <col min="2817" max="2817" width="21.109375" style="86" customWidth="1"/>
    <col min="2818" max="2826" width="0" style="86" hidden="1" customWidth="1"/>
    <col min="2827" max="3069" width="8.88671875" style="86"/>
    <col min="3070" max="3070" width="3" style="86" customWidth="1"/>
    <col min="3071" max="3071" width="5.109375" style="86" customWidth="1"/>
    <col min="3072" max="3072" width="53.6640625" style="86" customWidth="1"/>
    <col min="3073" max="3073" width="21.109375" style="86" customWidth="1"/>
    <col min="3074" max="3082" width="0" style="86" hidden="1" customWidth="1"/>
    <col min="3083" max="3325" width="8.88671875" style="86"/>
    <col min="3326" max="3326" width="3" style="86" customWidth="1"/>
    <col min="3327" max="3327" width="5.109375" style="86" customWidth="1"/>
    <col min="3328" max="3328" width="53.6640625" style="86" customWidth="1"/>
    <col min="3329" max="3329" width="21.109375" style="86" customWidth="1"/>
    <col min="3330" max="3338" width="0" style="86" hidden="1" customWidth="1"/>
    <col min="3339" max="3581" width="8.88671875" style="86"/>
    <col min="3582" max="3582" width="3" style="86" customWidth="1"/>
    <col min="3583" max="3583" width="5.109375" style="86" customWidth="1"/>
    <col min="3584" max="3584" width="53.6640625" style="86" customWidth="1"/>
    <col min="3585" max="3585" width="21.109375" style="86" customWidth="1"/>
    <col min="3586" max="3594" width="0" style="86" hidden="1" customWidth="1"/>
    <col min="3595" max="3837" width="8.88671875" style="86"/>
    <col min="3838" max="3838" width="3" style="86" customWidth="1"/>
    <col min="3839" max="3839" width="5.109375" style="86" customWidth="1"/>
    <col min="3840" max="3840" width="53.6640625" style="86" customWidth="1"/>
    <col min="3841" max="3841" width="21.109375" style="86" customWidth="1"/>
    <col min="3842" max="3850" width="0" style="86" hidden="1" customWidth="1"/>
    <col min="3851" max="4093" width="8.88671875" style="86"/>
    <col min="4094" max="4094" width="3" style="86" customWidth="1"/>
    <col min="4095" max="4095" width="5.109375" style="86" customWidth="1"/>
    <col min="4096" max="4096" width="53.6640625" style="86" customWidth="1"/>
    <col min="4097" max="4097" width="21.109375" style="86" customWidth="1"/>
    <col min="4098" max="4106" width="0" style="86" hidden="1" customWidth="1"/>
    <col min="4107" max="4349" width="8.88671875" style="86"/>
    <col min="4350" max="4350" width="3" style="86" customWidth="1"/>
    <col min="4351" max="4351" width="5.109375" style="86" customWidth="1"/>
    <col min="4352" max="4352" width="53.6640625" style="86" customWidth="1"/>
    <col min="4353" max="4353" width="21.109375" style="86" customWidth="1"/>
    <col min="4354" max="4362" width="0" style="86" hidden="1" customWidth="1"/>
    <col min="4363" max="4605" width="8.88671875" style="86"/>
    <col min="4606" max="4606" width="3" style="86" customWidth="1"/>
    <col min="4607" max="4607" width="5.109375" style="86" customWidth="1"/>
    <col min="4608" max="4608" width="53.6640625" style="86" customWidth="1"/>
    <col min="4609" max="4609" width="21.109375" style="86" customWidth="1"/>
    <col min="4610" max="4618" width="0" style="86" hidden="1" customWidth="1"/>
    <col min="4619" max="4861" width="8.88671875" style="86"/>
    <col min="4862" max="4862" width="3" style="86" customWidth="1"/>
    <col min="4863" max="4863" width="5.109375" style="86" customWidth="1"/>
    <col min="4864" max="4864" width="53.6640625" style="86" customWidth="1"/>
    <col min="4865" max="4865" width="21.109375" style="86" customWidth="1"/>
    <col min="4866" max="4874" width="0" style="86" hidden="1" customWidth="1"/>
    <col min="4875" max="5117" width="8.88671875" style="86"/>
    <col min="5118" max="5118" width="3" style="86" customWidth="1"/>
    <col min="5119" max="5119" width="5.109375" style="86" customWidth="1"/>
    <col min="5120" max="5120" width="53.6640625" style="86" customWidth="1"/>
    <col min="5121" max="5121" width="21.109375" style="86" customWidth="1"/>
    <col min="5122" max="5130" width="0" style="86" hidden="1" customWidth="1"/>
    <col min="5131" max="5373" width="8.88671875" style="86"/>
    <col min="5374" max="5374" width="3" style="86" customWidth="1"/>
    <col min="5375" max="5375" width="5.109375" style="86" customWidth="1"/>
    <col min="5376" max="5376" width="53.6640625" style="86" customWidth="1"/>
    <col min="5377" max="5377" width="21.109375" style="86" customWidth="1"/>
    <col min="5378" max="5386" width="0" style="86" hidden="1" customWidth="1"/>
    <col min="5387" max="5629" width="8.88671875" style="86"/>
    <col min="5630" max="5630" width="3" style="86" customWidth="1"/>
    <col min="5631" max="5631" width="5.109375" style="86" customWidth="1"/>
    <col min="5632" max="5632" width="53.6640625" style="86" customWidth="1"/>
    <col min="5633" max="5633" width="21.109375" style="86" customWidth="1"/>
    <col min="5634" max="5642" width="0" style="86" hidden="1" customWidth="1"/>
    <col min="5643" max="5885" width="8.88671875" style="86"/>
    <col min="5886" max="5886" width="3" style="86" customWidth="1"/>
    <col min="5887" max="5887" width="5.109375" style="86" customWidth="1"/>
    <col min="5888" max="5888" width="53.6640625" style="86" customWidth="1"/>
    <col min="5889" max="5889" width="21.109375" style="86" customWidth="1"/>
    <col min="5890" max="5898" width="0" style="86" hidden="1" customWidth="1"/>
    <col min="5899" max="6141" width="8.88671875" style="86"/>
    <col min="6142" max="6142" width="3" style="86" customWidth="1"/>
    <col min="6143" max="6143" width="5.109375" style="86" customWidth="1"/>
    <col min="6144" max="6144" width="53.6640625" style="86" customWidth="1"/>
    <col min="6145" max="6145" width="21.109375" style="86" customWidth="1"/>
    <col min="6146" max="6154" width="0" style="86" hidden="1" customWidth="1"/>
    <col min="6155" max="6397" width="8.88671875" style="86"/>
    <col min="6398" max="6398" width="3" style="86" customWidth="1"/>
    <col min="6399" max="6399" width="5.109375" style="86" customWidth="1"/>
    <col min="6400" max="6400" width="53.6640625" style="86" customWidth="1"/>
    <col min="6401" max="6401" width="21.109375" style="86" customWidth="1"/>
    <col min="6402" max="6410" width="0" style="86" hidden="1" customWidth="1"/>
    <col min="6411" max="6653" width="8.88671875" style="86"/>
    <col min="6654" max="6654" width="3" style="86" customWidth="1"/>
    <col min="6655" max="6655" width="5.109375" style="86" customWidth="1"/>
    <col min="6656" max="6656" width="53.6640625" style="86" customWidth="1"/>
    <col min="6657" max="6657" width="21.109375" style="86" customWidth="1"/>
    <col min="6658" max="6666" width="0" style="86" hidden="1" customWidth="1"/>
    <col min="6667" max="6909" width="8.88671875" style="86"/>
    <col min="6910" max="6910" width="3" style="86" customWidth="1"/>
    <col min="6911" max="6911" width="5.109375" style="86" customWidth="1"/>
    <col min="6912" max="6912" width="53.6640625" style="86" customWidth="1"/>
    <col min="6913" max="6913" width="21.109375" style="86" customWidth="1"/>
    <col min="6914" max="6922" width="0" style="86" hidden="1" customWidth="1"/>
    <col min="6923" max="7165" width="8.88671875" style="86"/>
    <col min="7166" max="7166" width="3" style="86" customWidth="1"/>
    <col min="7167" max="7167" width="5.109375" style="86" customWidth="1"/>
    <col min="7168" max="7168" width="53.6640625" style="86" customWidth="1"/>
    <col min="7169" max="7169" width="21.109375" style="86" customWidth="1"/>
    <col min="7170" max="7178" width="0" style="86" hidden="1" customWidth="1"/>
    <col min="7179" max="7421" width="8.88671875" style="86"/>
    <col min="7422" max="7422" width="3" style="86" customWidth="1"/>
    <col min="7423" max="7423" width="5.109375" style="86" customWidth="1"/>
    <col min="7424" max="7424" width="53.6640625" style="86" customWidth="1"/>
    <col min="7425" max="7425" width="21.109375" style="86" customWidth="1"/>
    <col min="7426" max="7434" width="0" style="86" hidden="1" customWidth="1"/>
    <col min="7435" max="7677" width="8.88671875" style="86"/>
    <col min="7678" max="7678" width="3" style="86" customWidth="1"/>
    <col min="7679" max="7679" width="5.109375" style="86" customWidth="1"/>
    <col min="7680" max="7680" width="53.6640625" style="86" customWidth="1"/>
    <col min="7681" max="7681" width="21.109375" style="86" customWidth="1"/>
    <col min="7682" max="7690" width="0" style="86" hidden="1" customWidth="1"/>
    <col min="7691" max="7933" width="8.88671875" style="86"/>
    <col min="7934" max="7934" width="3" style="86" customWidth="1"/>
    <col min="7935" max="7935" width="5.109375" style="86" customWidth="1"/>
    <col min="7936" max="7936" width="53.6640625" style="86" customWidth="1"/>
    <col min="7937" max="7937" width="21.109375" style="86" customWidth="1"/>
    <col min="7938" max="7946" width="0" style="86" hidden="1" customWidth="1"/>
    <col min="7947" max="8189" width="8.88671875" style="86"/>
    <col min="8190" max="8190" width="3" style="86" customWidth="1"/>
    <col min="8191" max="8191" width="5.109375" style="86" customWidth="1"/>
    <col min="8192" max="8192" width="53.6640625" style="86" customWidth="1"/>
    <col min="8193" max="8193" width="21.109375" style="86" customWidth="1"/>
    <col min="8194" max="8202" width="0" style="86" hidden="1" customWidth="1"/>
    <col min="8203" max="8445" width="8.88671875" style="86"/>
    <col min="8446" max="8446" width="3" style="86" customWidth="1"/>
    <col min="8447" max="8447" width="5.109375" style="86" customWidth="1"/>
    <col min="8448" max="8448" width="53.6640625" style="86" customWidth="1"/>
    <col min="8449" max="8449" width="21.109375" style="86" customWidth="1"/>
    <col min="8450" max="8458" width="0" style="86" hidden="1" customWidth="1"/>
    <col min="8459" max="8701" width="8.88671875" style="86"/>
    <col min="8702" max="8702" width="3" style="86" customWidth="1"/>
    <col min="8703" max="8703" width="5.109375" style="86" customWidth="1"/>
    <col min="8704" max="8704" width="53.6640625" style="86" customWidth="1"/>
    <col min="8705" max="8705" width="21.109375" style="86" customWidth="1"/>
    <col min="8706" max="8714" width="0" style="86" hidden="1" customWidth="1"/>
    <col min="8715" max="8957" width="8.88671875" style="86"/>
    <col min="8958" max="8958" width="3" style="86" customWidth="1"/>
    <col min="8959" max="8959" width="5.109375" style="86" customWidth="1"/>
    <col min="8960" max="8960" width="53.6640625" style="86" customWidth="1"/>
    <col min="8961" max="8961" width="21.109375" style="86" customWidth="1"/>
    <col min="8962" max="8970" width="0" style="86" hidden="1" customWidth="1"/>
    <col min="8971" max="9213" width="8.88671875" style="86"/>
    <col min="9214" max="9214" width="3" style="86" customWidth="1"/>
    <col min="9215" max="9215" width="5.109375" style="86" customWidth="1"/>
    <col min="9216" max="9216" width="53.6640625" style="86" customWidth="1"/>
    <col min="9217" max="9217" width="21.109375" style="86" customWidth="1"/>
    <col min="9218" max="9226" width="0" style="86" hidden="1" customWidth="1"/>
    <col min="9227" max="9469" width="8.88671875" style="86"/>
    <col min="9470" max="9470" width="3" style="86" customWidth="1"/>
    <col min="9471" max="9471" width="5.109375" style="86" customWidth="1"/>
    <col min="9472" max="9472" width="53.6640625" style="86" customWidth="1"/>
    <col min="9473" max="9473" width="21.109375" style="86" customWidth="1"/>
    <col min="9474" max="9482" width="0" style="86" hidden="1" customWidth="1"/>
    <col min="9483" max="9725" width="8.88671875" style="86"/>
    <col min="9726" max="9726" width="3" style="86" customWidth="1"/>
    <col min="9727" max="9727" width="5.109375" style="86" customWidth="1"/>
    <col min="9728" max="9728" width="53.6640625" style="86" customWidth="1"/>
    <col min="9729" max="9729" width="21.109375" style="86" customWidth="1"/>
    <col min="9730" max="9738" width="0" style="86" hidden="1" customWidth="1"/>
    <col min="9739" max="9981" width="8.88671875" style="86"/>
    <col min="9982" max="9982" width="3" style="86" customWidth="1"/>
    <col min="9983" max="9983" width="5.109375" style="86" customWidth="1"/>
    <col min="9984" max="9984" width="53.6640625" style="86" customWidth="1"/>
    <col min="9985" max="9985" width="21.109375" style="86" customWidth="1"/>
    <col min="9986" max="9994" width="0" style="86" hidden="1" customWidth="1"/>
    <col min="9995" max="10237" width="8.88671875" style="86"/>
    <col min="10238" max="10238" width="3" style="86" customWidth="1"/>
    <col min="10239" max="10239" width="5.109375" style="86" customWidth="1"/>
    <col min="10240" max="10240" width="53.6640625" style="86" customWidth="1"/>
    <col min="10241" max="10241" width="21.109375" style="86" customWidth="1"/>
    <col min="10242" max="10250" width="0" style="86" hidden="1" customWidth="1"/>
    <col min="10251" max="10493" width="8.88671875" style="86"/>
    <col min="10494" max="10494" width="3" style="86" customWidth="1"/>
    <col min="10495" max="10495" width="5.109375" style="86" customWidth="1"/>
    <col min="10496" max="10496" width="53.6640625" style="86" customWidth="1"/>
    <col min="10497" max="10497" width="21.109375" style="86" customWidth="1"/>
    <col min="10498" max="10506" width="0" style="86" hidden="1" customWidth="1"/>
    <col min="10507" max="10749" width="8.88671875" style="86"/>
    <col min="10750" max="10750" width="3" style="86" customWidth="1"/>
    <col min="10751" max="10751" width="5.109375" style="86" customWidth="1"/>
    <col min="10752" max="10752" width="53.6640625" style="86" customWidth="1"/>
    <col min="10753" max="10753" width="21.109375" style="86" customWidth="1"/>
    <col min="10754" max="10762" width="0" style="86" hidden="1" customWidth="1"/>
    <col min="10763" max="11005" width="8.88671875" style="86"/>
    <col min="11006" max="11006" width="3" style="86" customWidth="1"/>
    <col min="11007" max="11007" width="5.109375" style="86" customWidth="1"/>
    <col min="11008" max="11008" width="53.6640625" style="86" customWidth="1"/>
    <col min="11009" max="11009" width="21.109375" style="86" customWidth="1"/>
    <col min="11010" max="11018" width="0" style="86" hidden="1" customWidth="1"/>
    <col min="11019" max="11261" width="8.88671875" style="86"/>
    <col min="11262" max="11262" width="3" style="86" customWidth="1"/>
    <col min="11263" max="11263" width="5.109375" style="86" customWidth="1"/>
    <col min="11264" max="11264" width="53.6640625" style="86" customWidth="1"/>
    <col min="11265" max="11265" width="21.109375" style="86" customWidth="1"/>
    <col min="11266" max="11274" width="0" style="86" hidden="1" customWidth="1"/>
    <col min="11275" max="11517" width="8.88671875" style="86"/>
    <col min="11518" max="11518" width="3" style="86" customWidth="1"/>
    <col min="11519" max="11519" width="5.109375" style="86" customWidth="1"/>
    <col min="11520" max="11520" width="53.6640625" style="86" customWidth="1"/>
    <col min="11521" max="11521" width="21.109375" style="86" customWidth="1"/>
    <col min="11522" max="11530" width="0" style="86" hidden="1" customWidth="1"/>
    <col min="11531" max="11773" width="8.88671875" style="86"/>
    <col min="11774" max="11774" width="3" style="86" customWidth="1"/>
    <col min="11775" max="11775" width="5.109375" style="86" customWidth="1"/>
    <col min="11776" max="11776" width="53.6640625" style="86" customWidth="1"/>
    <col min="11777" max="11777" width="21.109375" style="86" customWidth="1"/>
    <col min="11778" max="11786" width="0" style="86" hidden="1" customWidth="1"/>
    <col min="11787" max="12029" width="8.88671875" style="86"/>
    <col min="12030" max="12030" width="3" style="86" customWidth="1"/>
    <col min="12031" max="12031" width="5.109375" style="86" customWidth="1"/>
    <col min="12032" max="12032" width="53.6640625" style="86" customWidth="1"/>
    <col min="12033" max="12033" width="21.109375" style="86" customWidth="1"/>
    <col min="12034" max="12042" width="0" style="86" hidden="1" customWidth="1"/>
    <col min="12043" max="12285" width="8.88671875" style="86"/>
    <col min="12286" max="12286" width="3" style="86" customWidth="1"/>
    <col min="12287" max="12287" width="5.109375" style="86" customWidth="1"/>
    <col min="12288" max="12288" width="53.6640625" style="86" customWidth="1"/>
    <col min="12289" max="12289" width="21.109375" style="86" customWidth="1"/>
    <col min="12290" max="12298" width="0" style="86" hidden="1" customWidth="1"/>
    <col min="12299" max="12541" width="8.88671875" style="86"/>
    <col min="12542" max="12542" width="3" style="86" customWidth="1"/>
    <col min="12543" max="12543" width="5.109375" style="86" customWidth="1"/>
    <col min="12544" max="12544" width="53.6640625" style="86" customWidth="1"/>
    <col min="12545" max="12545" width="21.109375" style="86" customWidth="1"/>
    <col min="12546" max="12554" width="0" style="86" hidden="1" customWidth="1"/>
    <col min="12555" max="12797" width="8.88671875" style="86"/>
    <col min="12798" max="12798" width="3" style="86" customWidth="1"/>
    <col min="12799" max="12799" width="5.109375" style="86" customWidth="1"/>
    <col min="12800" max="12800" width="53.6640625" style="86" customWidth="1"/>
    <col min="12801" max="12801" width="21.109375" style="86" customWidth="1"/>
    <col min="12802" max="12810" width="0" style="86" hidden="1" customWidth="1"/>
    <col min="12811" max="13053" width="8.88671875" style="86"/>
    <col min="13054" max="13054" width="3" style="86" customWidth="1"/>
    <col min="13055" max="13055" width="5.109375" style="86" customWidth="1"/>
    <col min="13056" max="13056" width="53.6640625" style="86" customWidth="1"/>
    <col min="13057" max="13057" width="21.109375" style="86" customWidth="1"/>
    <col min="13058" max="13066" width="0" style="86" hidden="1" customWidth="1"/>
    <col min="13067" max="13309" width="8.88671875" style="86"/>
    <col min="13310" max="13310" width="3" style="86" customWidth="1"/>
    <col min="13311" max="13311" width="5.109375" style="86" customWidth="1"/>
    <col min="13312" max="13312" width="53.6640625" style="86" customWidth="1"/>
    <col min="13313" max="13313" width="21.109375" style="86" customWidth="1"/>
    <col min="13314" max="13322" width="0" style="86" hidden="1" customWidth="1"/>
    <col min="13323" max="13565" width="8.88671875" style="86"/>
    <col min="13566" max="13566" width="3" style="86" customWidth="1"/>
    <col min="13567" max="13567" width="5.109375" style="86" customWidth="1"/>
    <col min="13568" max="13568" width="53.6640625" style="86" customWidth="1"/>
    <col min="13569" max="13569" width="21.109375" style="86" customWidth="1"/>
    <col min="13570" max="13578" width="0" style="86" hidden="1" customWidth="1"/>
    <col min="13579" max="13821" width="8.88671875" style="86"/>
    <col min="13822" max="13822" width="3" style="86" customWidth="1"/>
    <col min="13823" max="13823" width="5.109375" style="86" customWidth="1"/>
    <col min="13824" max="13824" width="53.6640625" style="86" customWidth="1"/>
    <col min="13825" max="13825" width="21.109375" style="86" customWidth="1"/>
    <col min="13826" max="13834" width="0" style="86" hidden="1" customWidth="1"/>
    <col min="13835" max="14077" width="8.88671875" style="86"/>
    <col min="14078" max="14078" width="3" style="86" customWidth="1"/>
    <col min="14079" max="14079" width="5.109375" style="86" customWidth="1"/>
    <col min="14080" max="14080" width="53.6640625" style="86" customWidth="1"/>
    <col min="14081" max="14081" width="21.109375" style="86" customWidth="1"/>
    <col min="14082" max="14090" width="0" style="86" hidden="1" customWidth="1"/>
    <col min="14091" max="14333" width="8.88671875" style="86"/>
    <col min="14334" max="14334" width="3" style="86" customWidth="1"/>
    <col min="14335" max="14335" width="5.109375" style="86" customWidth="1"/>
    <col min="14336" max="14336" width="53.6640625" style="86" customWidth="1"/>
    <col min="14337" max="14337" width="21.109375" style="86" customWidth="1"/>
    <col min="14338" max="14346" width="0" style="86" hidden="1" customWidth="1"/>
    <col min="14347" max="14589" width="8.88671875" style="86"/>
    <col min="14590" max="14590" width="3" style="86" customWidth="1"/>
    <col min="14591" max="14591" width="5.109375" style="86" customWidth="1"/>
    <col min="14592" max="14592" width="53.6640625" style="86" customWidth="1"/>
    <col min="14593" max="14593" width="21.109375" style="86" customWidth="1"/>
    <col min="14594" max="14602" width="0" style="86" hidden="1" customWidth="1"/>
    <col min="14603" max="14845" width="8.88671875" style="86"/>
    <col min="14846" max="14846" width="3" style="86" customWidth="1"/>
    <col min="14847" max="14847" width="5.109375" style="86" customWidth="1"/>
    <col min="14848" max="14848" width="53.6640625" style="86" customWidth="1"/>
    <col min="14849" max="14849" width="21.109375" style="86" customWidth="1"/>
    <col min="14850" max="14858" width="0" style="86" hidden="1" customWidth="1"/>
    <col min="14859" max="15101" width="8.88671875" style="86"/>
    <col min="15102" max="15102" width="3" style="86" customWidth="1"/>
    <col min="15103" max="15103" width="5.109375" style="86" customWidth="1"/>
    <col min="15104" max="15104" width="53.6640625" style="86" customWidth="1"/>
    <col min="15105" max="15105" width="21.109375" style="86" customWidth="1"/>
    <col min="15106" max="15114" width="0" style="86" hidden="1" customWidth="1"/>
    <col min="15115" max="15357" width="8.88671875" style="86"/>
    <col min="15358" max="15358" width="3" style="86" customWidth="1"/>
    <col min="15359" max="15359" width="5.109375" style="86" customWidth="1"/>
    <col min="15360" max="15360" width="53.6640625" style="86" customWidth="1"/>
    <col min="15361" max="15361" width="21.109375" style="86" customWidth="1"/>
    <col min="15362" max="15370" width="0" style="86" hidden="1" customWidth="1"/>
    <col min="15371" max="15613" width="8.88671875" style="86"/>
    <col min="15614" max="15614" width="3" style="86" customWidth="1"/>
    <col min="15615" max="15615" width="5.109375" style="86" customWidth="1"/>
    <col min="15616" max="15616" width="53.6640625" style="86" customWidth="1"/>
    <col min="15617" max="15617" width="21.109375" style="86" customWidth="1"/>
    <col min="15618" max="15626" width="0" style="86" hidden="1" customWidth="1"/>
    <col min="15627" max="15869" width="8.88671875" style="86"/>
    <col min="15870" max="15870" width="3" style="86" customWidth="1"/>
    <col min="15871" max="15871" width="5.109375" style="86" customWidth="1"/>
    <col min="15872" max="15872" width="53.6640625" style="86" customWidth="1"/>
    <col min="15873" max="15873" width="21.109375" style="86" customWidth="1"/>
    <col min="15874" max="15882" width="0" style="86" hidden="1" customWidth="1"/>
    <col min="15883" max="16125" width="8.88671875" style="86"/>
    <col min="16126" max="16126" width="3" style="86" customWidth="1"/>
    <col min="16127" max="16127" width="5.109375" style="86" customWidth="1"/>
    <col min="16128" max="16128" width="53.6640625" style="86" customWidth="1"/>
    <col min="16129" max="16129" width="21.109375" style="86" customWidth="1"/>
    <col min="16130" max="16138" width="0" style="86" hidden="1" customWidth="1"/>
    <col min="16139" max="16383" width="8.88671875" style="86"/>
    <col min="16384" max="16384" width="9.109375" style="86" customWidth="1"/>
  </cols>
  <sheetData>
    <row r="1" spans="1:12" ht="15.9" customHeight="1" x14ac:dyDescent="0.35">
      <c r="A1" s="399"/>
      <c r="B1" s="308" t="s">
        <v>131</v>
      </c>
      <c r="C1" s="302"/>
      <c r="D1" s="303"/>
      <c r="E1" s="303"/>
      <c r="F1" s="303"/>
      <c r="G1" s="303"/>
      <c r="H1" s="303"/>
      <c r="I1" s="303"/>
      <c r="J1" s="303"/>
      <c r="K1" s="303"/>
      <c r="L1" s="303"/>
    </row>
    <row r="2" spans="1:12" x14ac:dyDescent="0.25">
      <c r="A2" s="399"/>
      <c r="C2" s="304"/>
      <c r="D2" s="304"/>
      <c r="E2" s="305"/>
      <c r="F2" s="305"/>
      <c r="G2" s="305"/>
      <c r="H2" s="305"/>
      <c r="I2" s="305"/>
      <c r="J2" s="306"/>
    </row>
    <row r="3" spans="1:12" x14ac:dyDescent="0.25">
      <c r="A3" s="399"/>
      <c r="B3" s="355" t="s">
        <v>31</v>
      </c>
      <c r="C3" s="315" t="s">
        <v>340</v>
      </c>
      <c r="D3" s="315"/>
      <c r="E3" s="315"/>
      <c r="F3" s="315"/>
      <c r="G3" s="315"/>
      <c r="H3" s="315"/>
      <c r="I3" s="315"/>
      <c r="J3" s="315"/>
      <c r="K3" s="315"/>
      <c r="L3" s="315"/>
    </row>
    <row r="4" spans="1:12" ht="15" customHeight="1" x14ac:dyDescent="0.25">
      <c r="A4" s="399"/>
      <c r="B4" s="355"/>
      <c r="C4" s="315" t="s">
        <v>121</v>
      </c>
      <c r="D4" s="355" t="s">
        <v>341</v>
      </c>
      <c r="E4" s="315"/>
      <c r="F4" s="315"/>
      <c r="G4" s="315"/>
      <c r="H4" s="315"/>
      <c r="I4" s="315"/>
      <c r="J4" s="315"/>
      <c r="K4" s="355" t="s">
        <v>342</v>
      </c>
      <c r="L4" s="355" t="s">
        <v>343</v>
      </c>
    </row>
    <row r="5" spans="1:12" x14ac:dyDescent="0.25">
      <c r="A5" s="399"/>
      <c r="B5" s="355"/>
      <c r="C5" s="315"/>
      <c r="D5" s="355"/>
      <c r="E5" s="315" t="s">
        <v>34</v>
      </c>
      <c r="F5" s="315"/>
      <c r="G5" s="315"/>
      <c r="H5" s="315"/>
      <c r="I5" s="315"/>
      <c r="J5" s="315" t="s">
        <v>132</v>
      </c>
      <c r="K5" s="355"/>
      <c r="L5" s="355"/>
    </row>
    <row r="6" spans="1:12" ht="21" customHeight="1" x14ac:dyDescent="0.25">
      <c r="A6" s="399"/>
      <c r="B6" s="355"/>
      <c r="C6" s="315"/>
      <c r="D6" s="355"/>
      <c r="E6" s="81" t="s">
        <v>5</v>
      </c>
      <c r="F6" s="81" t="s">
        <v>6</v>
      </c>
      <c r="G6" s="81" t="s">
        <v>7</v>
      </c>
      <c r="H6" s="81" t="s">
        <v>8</v>
      </c>
      <c r="I6" s="81" t="s">
        <v>9</v>
      </c>
      <c r="J6" s="315"/>
      <c r="K6" s="355"/>
      <c r="L6" s="355"/>
    </row>
    <row r="7" spans="1:12" ht="68.400000000000006" customHeight="1" x14ac:dyDescent="0.25">
      <c r="A7" s="307"/>
      <c r="B7" s="131">
        <v>1</v>
      </c>
      <c r="C7" s="118" t="s">
        <v>721</v>
      </c>
      <c r="D7" s="131" t="s">
        <v>16</v>
      </c>
      <c r="E7" s="67">
        <v>189.6</v>
      </c>
      <c r="F7" s="67">
        <v>191.4</v>
      </c>
      <c r="G7" s="67">
        <v>265.89999999999998</v>
      </c>
      <c r="H7" s="67">
        <v>217.8</v>
      </c>
      <c r="I7" s="67">
        <v>40</v>
      </c>
      <c r="J7" s="133">
        <f t="shared" ref="J7:J12" si="0">SUM(E7:I7)</f>
        <v>904.7</v>
      </c>
      <c r="K7" s="134" t="s">
        <v>722</v>
      </c>
      <c r="L7" s="132" t="s">
        <v>723</v>
      </c>
    </row>
    <row r="8" spans="1:12" ht="68.400000000000006" customHeight="1" x14ac:dyDescent="0.25">
      <c r="B8" s="131">
        <v>2</v>
      </c>
      <c r="C8" s="118" t="s">
        <v>724</v>
      </c>
      <c r="D8" s="131" t="s">
        <v>18</v>
      </c>
      <c r="E8" s="135">
        <v>3.95</v>
      </c>
      <c r="F8" s="28">
        <v>3.29</v>
      </c>
      <c r="G8" s="28">
        <v>1.19</v>
      </c>
      <c r="H8" s="135">
        <v>7.55</v>
      </c>
      <c r="I8" s="135">
        <v>0.52</v>
      </c>
      <c r="J8" s="135">
        <f t="shared" si="0"/>
        <v>16.5</v>
      </c>
      <c r="K8" s="134" t="s">
        <v>722</v>
      </c>
      <c r="L8" s="132" t="s">
        <v>723</v>
      </c>
    </row>
    <row r="9" spans="1:12" ht="31.95" customHeight="1" x14ac:dyDescent="0.25">
      <c r="B9" s="131">
        <v>3</v>
      </c>
      <c r="C9" s="118" t="s">
        <v>725</v>
      </c>
      <c r="D9" s="131" t="s">
        <v>16</v>
      </c>
      <c r="E9" s="67">
        <v>189.6</v>
      </c>
      <c r="F9" s="67">
        <v>191.4</v>
      </c>
      <c r="G9" s="67">
        <v>265.89999999999998</v>
      </c>
      <c r="H9" s="67">
        <v>217.8</v>
      </c>
      <c r="I9" s="67">
        <v>40</v>
      </c>
      <c r="J9" s="133">
        <f t="shared" si="0"/>
        <v>904.7</v>
      </c>
      <c r="K9" s="134" t="s">
        <v>722</v>
      </c>
      <c r="L9" s="132" t="s">
        <v>723</v>
      </c>
    </row>
    <row r="10" spans="1:12" ht="28.95" customHeight="1" x14ac:dyDescent="0.25">
      <c r="B10" s="131">
        <v>4</v>
      </c>
      <c r="C10" s="118" t="s">
        <v>726</v>
      </c>
      <c r="D10" s="131" t="s">
        <v>18</v>
      </c>
      <c r="E10" s="133"/>
      <c r="F10" s="135"/>
      <c r="G10" s="135">
        <v>1.73</v>
      </c>
      <c r="H10" s="135"/>
      <c r="I10" s="135"/>
      <c r="J10" s="135">
        <f t="shared" si="0"/>
        <v>1.73</v>
      </c>
      <c r="K10" s="134" t="s">
        <v>722</v>
      </c>
      <c r="L10" s="132" t="s">
        <v>723</v>
      </c>
    </row>
    <row r="11" spans="1:12" ht="46.2" customHeight="1" x14ac:dyDescent="0.25">
      <c r="B11" s="131">
        <v>5</v>
      </c>
      <c r="C11" s="118" t="s">
        <v>727</v>
      </c>
      <c r="D11" s="131" t="s">
        <v>18</v>
      </c>
      <c r="E11" s="133"/>
      <c r="F11" s="135"/>
      <c r="G11" s="135">
        <v>1.73</v>
      </c>
      <c r="H11" s="135"/>
      <c r="I11" s="135"/>
      <c r="J11" s="135">
        <f t="shared" si="0"/>
        <v>1.73</v>
      </c>
      <c r="K11" s="134" t="s">
        <v>722</v>
      </c>
      <c r="L11" s="132" t="s">
        <v>723</v>
      </c>
    </row>
    <row r="12" spans="1:12" ht="81.75" customHeight="1" x14ac:dyDescent="0.25">
      <c r="B12" s="131">
        <v>6</v>
      </c>
      <c r="C12" s="118" t="s">
        <v>728</v>
      </c>
      <c r="D12" s="131" t="s">
        <v>16</v>
      </c>
      <c r="E12" s="67">
        <v>189.6</v>
      </c>
      <c r="F12" s="67">
        <v>191.4</v>
      </c>
      <c r="G12" s="67">
        <v>265.89999999999998</v>
      </c>
      <c r="H12" s="67">
        <v>217.8</v>
      </c>
      <c r="I12" s="67">
        <v>40</v>
      </c>
      <c r="J12" s="133">
        <f t="shared" si="0"/>
        <v>904.7</v>
      </c>
      <c r="K12" s="134" t="s">
        <v>722</v>
      </c>
      <c r="L12" s="132" t="s">
        <v>723</v>
      </c>
    </row>
  </sheetData>
  <mergeCells count="10">
    <mergeCell ref="A1:A6"/>
    <mergeCell ref="B3:B6"/>
    <mergeCell ref="C3:L3"/>
    <mergeCell ref="C4:C6"/>
    <mergeCell ref="D4:D6"/>
    <mergeCell ref="E4:J4"/>
    <mergeCell ref="K4:K6"/>
    <mergeCell ref="L4:L6"/>
    <mergeCell ref="E5:I5"/>
    <mergeCell ref="J5:J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4C1E0-BAF1-4D1B-9C62-81A47BA5CE1B}">
  <sheetPr>
    <tabColor theme="4" tint="0.79998168889431442"/>
  </sheetPr>
  <dimension ref="A1:S35"/>
  <sheetViews>
    <sheetView workbookViewId="0">
      <selection activeCell="D21" sqref="D21"/>
    </sheetView>
  </sheetViews>
  <sheetFormatPr defaultRowHeight="14.4" x14ac:dyDescent="0.3"/>
  <cols>
    <col min="1" max="1" width="3.6640625" customWidth="1"/>
    <col min="2" max="2" width="58" customWidth="1"/>
    <col min="3" max="3" width="9.44140625" customWidth="1"/>
    <col min="4" max="4" width="9.5546875" customWidth="1"/>
    <col min="5" max="5" width="7.5546875" customWidth="1"/>
    <col min="6" max="6" width="6.5546875" customWidth="1"/>
    <col min="7" max="7" width="5.44140625" customWidth="1"/>
    <col min="8" max="8" width="4.88671875" customWidth="1"/>
    <col min="9" max="9" width="4.33203125" customWidth="1"/>
    <col min="10" max="10" width="5.6640625" customWidth="1"/>
    <col min="11" max="11" width="7.33203125" customWidth="1"/>
    <col min="12" max="12" width="6" customWidth="1"/>
  </cols>
  <sheetData>
    <row r="1" spans="1:19" ht="15.6" x14ac:dyDescent="0.3">
      <c r="A1" s="14" t="s">
        <v>709</v>
      </c>
      <c r="B1" s="14"/>
    </row>
    <row r="2" spans="1:19" ht="15.75" customHeight="1" x14ac:dyDescent="0.3">
      <c r="B2" s="11"/>
      <c r="J2" s="12"/>
      <c r="K2" s="12"/>
      <c r="L2" s="12"/>
      <c r="M2" s="13"/>
    </row>
    <row r="3" spans="1:19" ht="39.9" customHeight="1" x14ac:dyDescent="0.3">
      <c r="A3" s="355" t="s">
        <v>134</v>
      </c>
      <c r="B3" s="355" t="s">
        <v>135</v>
      </c>
      <c r="C3" s="110" t="s">
        <v>710</v>
      </c>
      <c r="D3" s="110" t="s">
        <v>711</v>
      </c>
      <c r="E3" s="395" t="s">
        <v>1</v>
      </c>
      <c r="F3" s="10"/>
      <c r="G3" s="10"/>
      <c r="H3" s="10"/>
      <c r="I3" s="10"/>
      <c r="J3" s="10"/>
      <c r="K3" s="10"/>
      <c r="L3" s="241"/>
      <c r="M3" s="241"/>
      <c r="N3" s="241"/>
      <c r="O3" s="241"/>
    </row>
    <row r="4" spans="1:19" x14ac:dyDescent="0.3">
      <c r="A4" s="355"/>
      <c r="B4" s="355"/>
      <c r="C4" s="110" t="s">
        <v>124</v>
      </c>
      <c r="D4" s="110" t="s">
        <v>123</v>
      </c>
      <c r="E4" s="395"/>
      <c r="F4" s="15"/>
      <c r="G4" s="10"/>
      <c r="H4" s="10"/>
      <c r="I4" s="10"/>
      <c r="J4" s="10"/>
      <c r="K4" s="10"/>
    </row>
    <row r="5" spans="1:19" x14ac:dyDescent="0.3">
      <c r="A5" s="119" t="s">
        <v>36</v>
      </c>
      <c r="B5" s="119" t="s">
        <v>37</v>
      </c>
      <c r="C5" s="106" t="s">
        <v>38</v>
      </c>
      <c r="D5" s="106" t="s">
        <v>39</v>
      </c>
      <c r="E5" s="174" t="s">
        <v>40</v>
      </c>
      <c r="F5" s="10"/>
      <c r="G5" s="10"/>
      <c r="H5" s="10"/>
      <c r="I5" s="10"/>
      <c r="J5" s="10"/>
      <c r="K5" s="10"/>
    </row>
    <row r="6" spans="1:19" ht="15" customHeight="1" x14ac:dyDescent="0.3">
      <c r="A6" s="62">
        <v>1</v>
      </c>
      <c r="B6" s="113" t="s">
        <v>487</v>
      </c>
      <c r="C6" s="82">
        <v>3</v>
      </c>
      <c r="D6" s="82">
        <v>1</v>
      </c>
      <c r="E6" s="128">
        <f>SUM(C6:D6)</f>
        <v>4</v>
      </c>
      <c r="F6" s="10"/>
      <c r="G6" s="10"/>
      <c r="H6" s="10"/>
      <c r="I6" s="10"/>
      <c r="J6" s="10"/>
      <c r="K6" s="10"/>
    </row>
    <row r="7" spans="1:19" ht="15" customHeight="1" x14ac:dyDescent="0.3">
      <c r="A7" s="62">
        <v>2</v>
      </c>
      <c r="B7" s="113" t="s">
        <v>496</v>
      </c>
      <c r="C7" s="82">
        <v>1</v>
      </c>
      <c r="D7" s="82"/>
      <c r="E7" s="128">
        <f>SUM(C7:D7)</f>
        <v>1</v>
      </c>
      <c r="F7" s="3"/>
      <c r="G7" s="3"/>
      <c r="H7" s="3"/>
      <c r="I7" s="3"/>
      <c r="J7" s="3"/>
      <c r="K7" s="3"/>
      <c r="L7" s="3"/>
      <c r="M7" s="3"/>
      <c r="N7" s="10"/>
      <c r="O7" s="10"/>
      <c r="P7" s="10"/>
      <c r="Q7" s="10"/>
      <c r="R7" s="10"/>
      <c r="S7" s="10"/>
    </row>
    <row r="8" spans="1:19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0"/>
      <c r="O8" s="10"/>
      <c r="P8" s="10"/>
      <c r="Q8" s="10"/>
      <c r="R8" s="10"/>
      <c r="S8" s="10"/>
    </row>
    <row r="9" spans="1:19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10"/>
      <c r="O9" s="10"/>
      <c r="P9" s="10"/>
      <c r="Q9" s="10"/>
      <c r="R9" s="10"/>
      <c r="S9" s="10"/>
    </row>
    <row r="10" spans="1:19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10"/>
      <c r="O10" s="10"/>
      <c r="P10" s="10"/>
      <c r="Q10" s="10"/>
      <c r="R10" s="10"/>
      <c r="S10" s="10"/>
    </row>
    <row r="11" spans="1:19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0"/>
      <c r="O11" s="10"/>
      <c r="P11" s="10"/>
      <c r="Q11" s="10"/>
      <c r="R11" s="10"/>
      <c r="S11" s="10"/>
    </row>
    <row r="12" spans="1:19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10"/>
      <c r="O12" s="10"/>
      <c r="P12" s="10"/>
      <c r="Q12" s="10"/>
      <c r="R12" s="10"/>
      <c r="S12" s="10"/>
    </row>
    <row r="13" spans="1:19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0"/>
      <c r="O13" s="10"/>
      <c r="P13" s="10"/>
      <c r="Q13" s="10"/>
      <c r="R13" s="10"/>
      <c r="S13" s="10"/>
    </row>
    <row r="14" spans="1:19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9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9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3">
      <c r="N26" s="3"/>
      <c r="O26" s="3"/>
      <c r="P26" s="3"/>
    </row>
    <row r="27" spans="1:16" x14ac:dyDescent="0.3">
      <c r="N27" s="3"/>
      <c r="O27" s="3"/>
      <c r="P27" s="3"/>
    </row>
    <row r="28" spans="1:16" x14ac:dyDescent="0.3">
      <c r="N28" s="3"/>
      <c r="O28" s="3"/>
      <c r="P28" s="3"/>
    </row>
    <row r="29" spans="1:16" x14ac:dyDescent="0.3">
      <c r="N29" s="3"/>
      <c r="O29" s="3"/>
      <c r="P29" s="3"/>
    </row>
    <row r="30" spans="1:16" x14ac:dyDescent="0.3">
      <c r="N30" s="3"/>
      <c r="O30" s="3"/>
      <c r="P30" s="3"/>
    </row>
    <row r="31" spans="1:16" x14ac:dyDescent="0.3">
      <c r="N31" s="3"/>
      <c r="O31" s="3"/>
      <c r="P31" s="3"/>
    </row>
    <row r="32" spans="1:16" x14ac:dyDescent="0.3">
      <c r="N32" s="3"/>
      <c r="O32" s="3"/>
      <c r="P32" s="3"/>
    </row>
    <row r="33" spans="14:16" x14ac:dyDescent="0.3">
      <c r="N33" s="3"/>
      <c r="O33" s="3"/>
      <c r="P33" s="3"/>
    </row>
    <row r="34" spans="14:16" x14ac:dyDescent="0.3">
      <c r="N34" s="3"/>
      <c r="O34" s="3"/>
      <c r="P34" s="3"/>
    </row>
    <row r="35" spans="14:16" x14ac:dyDescent="0.3">
      <c r="N35" s="3"/>
      <c r="O35" s="3"/>
      <c r="P35" s="3"/>
    </row>
  </sheetData>
  <mergeCells count="3">
    <mergeCell ref="A3:A4"/>
    <mergeCell ref="E3:E4"/>
    <mergeCell ref="B3:B4"/>
  </mergeCells>
  <phoneticPr fontId="2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A00B8-1837-4FC4-9269-840ACD83BF3C}">
  <dimension ref="A1:AK256"/>
  <sheetViews>
    <sheetView tabSelected="1" zoomScale="90" zoomScaleNormal="90" zoomScaleSheetLayoutView="50" zoomScalePageLayoutView="70" workbookViewId="0">
      <pane ySplit="8" topLeftCell="A114" activePane="bottomLeft" state="frozen"/>
      <selection pane="bottomLeft" activeCell="O123" sqref="O123"/>
    </sheetView>
  </sheetViews>
  <sheetFormatPr defaultRowHeight="14.4" x14ac:dyDescent="0.3"/>
  <cols>
    <col min="1" max="1" width="5.33203125" customWidth="1"/>
    <col min="2" max="2" width="8.5546875" customWidth="1"/>
    <col min="3" max="3" width="8.109375" customWidth="1"/>
    <col min="4" max="4" width="14.33203125" customWidth="1"/>
    <col min="5" max="5" width="11.6640625" customWidth="1"/>
    <col min="6" max="6" width="7.33203125" customWidth="1"/>
    <col min="7" max="7" width="7.5546875" customWidth="1"/>
    <col min="8" max="8" width="8" customWidth="1"/>
    <col min="10" max="13" width="7.88671875" customWidth="1"/>
    <col min="14" max="14" width="8" customWidth="1"/>
    <col min="15" max="17" width="9.109375" customWidth="1"/>
    <col min="20" max="21" width="9.88671875" customWidth="1"/>
    <col min="24" max="24" width="10.33203125" customWidth="1"/>
    <col min="25" max="26" width="9.5546875" customWidth="1"/>
    <col min="27" max="27" width="9.44140625" customWidth="1"/>
    <col min="29" max="29" width="7.44140625" customWidth="1"/>
    <col min="31" max="31" width="11.44140625" customWidth="1"/>
    <col min="32" max="33" width="5" customWidth="1"/>
    <col min="34" max="34" width="5.44140625" customWidth="1"/>
    <col min="35" max="35" width="5" customWidth="1"/>
    <col min="36" max="36" width="6.33203125" customWidth="1"/>
    <col min="37" max="37" width="5.33203125" customWidth="1"/>
  </cols>
  <sheetData>
    <row r="1" spans="1:37" ht="15.6" x14ac:dyDescent="0.3">
      <c r="A1" s="14" t="s">
        <v>712</v>
      </c>
    </row>
    <row r="2" spans="1:37" x14ac:dyDescent="0.3">
      <c r="F2" s="9"/>
      <c r="L2" s="9"/>
      <c r="W2" s="9"/>
      <c r="AD2" s="9"/>
    </row>
    <row r="3" spans="1:37" ht="15" customHeight="1" x14ac:dyDescent="0.3">
      <c r="A3" s="355" t="s">
        <v>31</v>
      </c>
      <c r="B3" s="355" t="s">
        <v>136</v>
      </c>
      <c r="C3" s="355"/>
      <c r="D3" s="355"/>
      <c r="E3" s="355"/>
      <c r="F3" s="355"/>
      <c r="G3" s="355"/>
      <c r="H3" s="355"/>
      <c r="I3" s="355" t="s">
        <v>137</v>
      </c>
      <c r="J3" s="355"/>
      <c r="K3" s="355" t="s">
        <v>335</v>
      </c>
      <c r="L3" s="355"/>
      <c r="M3" s="355"/>
      <c r="N3" s="355"/>
      <c r="O3" s="355"/>
      <c r="P3" s="355"/>
      <c r="Q3" s="355"/>
      <c r="R3" s="355" t="s">
        <v>138</v>
      </c>
      <c r="S3" s="355"/>
      <c r="T3" s="355" t="s">
        <v>139</v>
      </c>
      <c r="U3" s="355" t="s">
        <v>363</v>
      </c>
      <c r="V3" s="355" t="s">
        <v>140</v>
      </c>
      <c r="W3" s="355"/>
      <c r="X3" s="355"/>
      <c r="Y3" s="355"/>
      <c r="Z3" s="301" t="s">
        <v>141</v>
      </c>
      <c r="AA3" s="395" t="s">
        <v>697</v>
      </c>
      <c r="AB3" s="395" t="s">
        <v>352</v>
      </c>
      <c r="AC3" s="395" t="s">
        <v>142</v>
      </c>
      <c r="AD3" s="395" t="s">
        <v>143</v>
      </c>
      <c r="AE3" s="355" t="s">
        <v>98</v>
      </c>
      <c r="AF3" s="12"/>
    </row>
    <row r="4" spans="1:37" ht="14.25" customHeight="1" x14ac:dyDescent="0.3">
      <c r="A4" s="355"/>
      <c r="B4" s="355" t="s">
        <v>144</v>
      </c>
      <c r="C4" s="355" t="s">
        <v>145</v>
      </c>
      <c r="D4" s="355" t="s">
        <v>461</v>
      </c>
      <c r="E4" s="395" t="s">
        <v>146</v>
      </c>
      <c r="F4" s="395" t="s">
        <v>147</v>
      </c>
      <c r="G4" s="355" t="s">
        <v>148</v>
      </c>
      <c r="H4" s="395" t="s">
        <v>149</v>
      </c>
      <c r="I4" s="355" t="s">
        <v>150</v>
      </c>
      <c r="J4" s="355" t="s">
        <v>151</v>
      </c>
      <c r="K4" s="355" t="s">
        <v>152</v>
      </c>
      <c r="L4" s="355"/>
      <c r="M4" s="355"/>
      <c r="N4" s="355" t="s">
        <v>153</v>
      </c>
      <c r="O4" s="395" t="s">
        <v>154</v>
      </c>
      <c r="P4" s="395" t="s">
        <v>336</v>
      </c>
      <c r="Q4" s="395" t="s">
        <v>336</v>
      </c>
      <c r="R4" s="355"/>
      <c r="S4" s="355"/>
      <c r="T4" s="355"/>
      <c r="U4" s="355"/>
      <c r="V4" s="355" t="s">
        <v>155</v>
      </c>
      <c r="W4" s="355"/>
      <c r="X4" s="355" t="s">
        <v>156</v>
      </c>
      <c r="Y4" s="355"/>
      <c r="Z4" s="355" t="s">
        <v>157</v>
      </c>
      <c r="AA4" s="395"/>
      <c r="AB4" s="395"/>
      <c r="AC4" s="395"/>
      <c r="AD4" s="395"/>
      <c r="AE4" s="355"/>
      <c r="AF4" s="12"/>
    </row>
    <row r="5" spans="1:37" x14ac:dyDescent="0.3">
      <c r="A5" s="355"/>
      <c r="B5" s="355"/>
      <c r="C5" s="355"/>
      <c r="D5" s="355"/>
      <c r="E5" s="395"/>
      <c r="F5" s="395"/>
      <c r="G5" s="355"/>
      <c r="H5" s="395"/>
      <c r="I5" s="355"/>
      <c r="J5" s="355"/>
      <c r="K5" s="395" t="s">
        <v>158</v>
      </c>
      <c r="L5" s="395"/>
      <c r="M5" s="355" t="s">
        <v>1</v>
      </c>
      <c r="N5" s="355"/>
      <c r="O5" s="395"/>
      <c r="P5" s="395"/>
      <c r="Q5" s="395"/>
      <c r="R5" s="355"/>
      <c r="S5" s="355"/>
      <c r="T5" s="355"/>
      <c r="U5" s="355"/>
      <c r="V5" s="355"/>
      <c r="W5" s="355"/>
      <c r="X5" s="355"/>
      <c r="Y5" s="355"/>
      <c r="Z5" s="355"/>
      <c r="AA5" s="395"/>
      <c r="AB5" s="395"/>
      <c r="AC5" s="395"/>
      <c r="AD5" s="395"/>
      <c r="AE5" s="355"/>
      <c r="AF5" s="12"/>
    </row>
    <row r="6" spans="1:37" ht="48" customHeight="1" x14ac:dyDescent="0.3">
      <c r="A6" s="355"/>
      <c r="B6" s="355"/>
      <c r="C6" s="355"/>
      <c r="D6" s="355"/>
      <c r="E6" s="395"/>
      <c r="F6" s="395"/>
      <c r="G6" s="355"/>
      <c r="H6" s="395"/>
      <c r="I6" s="355"/>
      <c r="J6" s="355"/>
      <c r="K6" s="110" t="s">
        <v>159</v>
      </c>
      <c r="L6" s="110" t="s">
        <v>160</v>
      </c>
      <c r="M6" s="355"/>
      <c r="N6" s="355"/>
      <c r="O6" s="395"/>
      <c r="P6" s="395"/>
      <c r="Q6" s="395"/>
      <c r="R6" s="137" t="s">
        <v>161</v>
      </c>
      <c r="S6" s="137" t="s">
        <v>162</v>
      </c>
      <c r="T6" s="355"/>
      <c r="U6" s="355"/>
      <c r="V6" s="137" t="s">
        <v>163</v>
      </c>
      <c r="W6" s="137" t="s">
        <v>164</v>
      </c>
      <c r="X6" s="137" t="s">
        <v>165</v>
      </c>
      <c r="Y6" s="137" t="s">
        <v>166</v>
      </c>
      <c r="Z6" s="355"/>
      <c r="AA6" s="395"/>
      <c r="AB6" s="395"/>
      <c r="AC6" s="395"/>
      <c r="AD6" s="395"/>
      <c r="AE6" s="355"/>
      <c r="AF6" s="12"/>
    </row>
    <row r="7" spans="1:37" ht="15.6" x14ac:dyDescent="0.3">
      <c r="A7" s="355"/>
      <c r="B7" s="355"/>
      <c r="C7" s="355"/>
      <c r="D7" s="355"/>
      <c r="E7" s="395"/>
      <c r="F7" s="81" t="s">
        <v>64</v>
      </c>
      <c r="G7" s="81" t="s">
        <v>64</v>
      </c>
      <c r="H7" s="395"/>
      <c r="I7" s="81" t="s">
        <v>64</v>
      </c>
      <c r="J7" s="81" t="s">
        <v>91</v>
      </c>
      <c r="K7" s="81" t="s">
        <v>65</v>
      </c>
      <c r="L7" s="81" t="s">
        <v>65</v>
      </c>
      <c r="M7" s="81" t="s">
        <v>65</v>
      </c>
      <c r="N7" s="81" t="s">
        <v>65</v>
      </c>
      <c r="O7" s="81" t="s">
        <v>65</v>
      </c>
      <c r="P7" s="81" t="s">
        <v>20</v>
      </c>
      <c r="Q7" s="81" t="s">
        <v>65</v>
      </c>
      <c r="R7" s="81" t="s">
        <v>65</v>
      </c>
      <c r="S7" s="81" t="s">
        <v>65</v>
      </c>
      <c r="T7" s="81" t="s">
        <v>65</v>
      </c>
      <c r="U7" s="81" t="s">
        <v>65</v>
      </c>
      <c r="V7" s="81" t="s">
        <v>16</v>
      </c>
      <c r="W7" s="81" t="s">
        <v>16</v>
      </c>
      <c r="X7" s="81" t="s">
        <v>16</v>
      </c>
      <c r="Y7" s="81" t="s">
        <v>16</v>
      </c>
      <c r="Z7" s="81" t="s">
        <v>16</v>
      </c>
      <c r="AA7" s="81" t="s">
        <v>20</v>
      </c>
      <c r="AB7" s="81" t="s">
        <v>64</v>
      </c>
      <c r="AC7" s="81" t="s">
        <v>62</v>
      </c>
      <c r="AD7" s="81" t="s">
        <v>20</v>
      </c>
      <c r="AE7" s="355"/>
      <c r="AF7" s="12" t="s">
        <v>167</v>
      </c>
      <c r="AG7" s="31" t="s">
        <v>168</v>
      </c>
      <c r="AH7" s="31" t="s">
        <v>459</v>
      </c>
      <c r="AI7" t="s">
        <v>48</v>
      </c>
      <c r="AJ7" t="s">
        <v>460</v>
      </c>
    </row>
    <row r="8" spans="1:37" x14ac:dyDescent="0.3">
      <c r="A8" s="138" t="s">
        <v>36</v>
      </c>
      <c r="B8" s="139" t="s">
        <v>37</v>
      </c>
      <c r="C8" s="139" t="s">
        <v>38</v>
      </c>
      <c r="D8" s="139" t="s">
        <v>39</v>
      </c>
      <c r="E8" s="139" t="s">
        <v>40</v>
      </c>
      <c r="F8" s="139" t="s">
        <v>41</v>
      </c>
      <c r="G8" s="139" t="s">
        <v>42</v>
      </c>
      <c r="H8" s="139" t="s">
        <v>43</v>
      </c>
      <c r="I8" s="139" t="s">
        <v>44</v>
      </c>
      <c r="J8" s="139" t="s">
        <v>45</v>
      </c>
      <c r="K8" s="139" t="s">
        <v>46</v>
      </c>
      <c r="L8" s="139" t="s">
        <v>47</v>
      </c>
      <c r="M8" s="139" t="s">
        <v>48</v>
      </c>
      <c r="N8" s="139" t="s">
        <v>49</v>
      </c>
      <c r="O8" s="139" t="s">
        <v>50</v>
      </c>
      <c r="P8" s="139" t="s">
        <v>51</v>
      </c>
      <c r="Q8" s="139" t="s">
        <v>169</v>
      </c>
      <c r="R8" s="139" t="s">
        <v>170</v>
      </c>
      <c r="S8" s="139" t="s">
        <v>171</v>
      </c>
      <c r="T8" s="139" t="s">
        <v>172</v>
      </c>
      <c r="U8" s="139" t="s">
        <v>173</v>
      </c>
      <c r="V8" s="139" t="s">
        <v>174</v>
      </c>
      <c r="W8" s="139" t="s">
        <v>175</v>
      </c>
      <c r="X8" s="139" t="s">
        <v>176</v>
      </c>
      <c r="Y8" s="139" t="s">
        <v>177</v>
      </c>
      <c r="Z8" s="139" t="s">
        <v>178</v>
      </c>
      <c r="AA8" s="139" t="s">
        <v>179</v>
      </c>
      <c r="AB8" s="139" t="s">
        <v>180</v>
      </c>
      <c r="AC8" s="139" t="s">
        <v>181</v>
      </c>
      <c r="AD8" s="139" t="s">
        <v>182</v>
      </c>
      <c r="AE8" s="139" t="s">
        <v>183</v>
      </c>
    </row>
    <row r="9" spans="1:37" ht="26.4" x14ac:dyDescent="0.3">
      <c r="A9" s="62">
        <v>1</v>
      </c>
      <c r="B9" s="83">
        <v>101</v>
      </c>
      <c r="C9" s="83" t="s">
        <v>122</v>
      </c>
      <c r="D9" s="74" t="s">
        <v>601</v>
      </c>
      <c r="E9" s="83" t="s">
        <v>200</v>
      </c>
      <c r="F9" s="83">
        <v>714</v>
      </c>
      <c r="G9" s="41">
        <v>0.6</v>
      </c>
      <c r="H9" s="41">
        <v>1.75</v>
      </c>
      <c r="I9" s="73">
        <v>1.2</v>
      </c>
      <c r="J9" s="73">
        <v>0.4</v>
      </c>
      <c r="K9" s="71">
        <f t="shared" ref="K9" si="0">M9-L9</f>
        <v>286</v>
      </c>
      <c r="L9" s="72"/>
      <c r="M9" s="72">
        <f t="shared" ref="M9" si="1">ROUND(F9*J9,0)</f>
        <v>286</v>
      </c>
      <c r="N9" s="83"/>
      <c r="O9" s="83"/>
      <c r="P9" s="83"/>
      <c r="Q9" s="83"/>
      <c r="R9" s="72">
        <f t="shared" ref="R9:R11" si="2">ROUND(0.6*(M9+O9+Q9),0)</f>
        <v>172</v>
      </c>
      <c r="S9" s="83">
        <f t="shared" ref="S9:S11" si="3">ROUND(AJ9*F9,0)</f>
        <v>0</v>
      </c>
      <c r="T9" s="83"/>
      <c r="U9" s="83"/>
      <c r="V9" s="42">
        <f t="shared" ref="V9:V11" si="4">ROUND(F9*AF9/10000,2)</f>
        <v>0.21</v>
      </c>
      <c r="W9" s="42">
        <f t="shared" ref="W9:W11" si="5">ROUND(F9*AG9/10000,2)</f>
        <v>0.21</v>
      </c>
      <c r="X9" s="42">
        <f t="shared" ref="X9:X11" si="6">ROUND(F9*AH9/10000,2)</f>
        <v>0</v>
      </c>
      <c r="Y9" s="42">
        <f t="shared" ref="Y9:Y11" si="7">ROUND(F9*AI9/10000,2)</f>
        <v>0</v>
      </c>
      <c r="Z9" s="42">
        <f t="shared" ref="Z9:Z23" si="8">V9+W9+X9+Y9</f>
        <v>0.42</v>
      </c>
      <c r="AA9" s="72">
        <v>1</v>
      </c>
      <c r="AB9" s="83"/>
      <c r="AC9" s="83"/>
      <c r="AD9" s="83"/>
      <c r="AE9" s="83"/>
      <c r="AF9">
        <v>3</v>
      </c>
      <c r="AG9">
        <v>3</v>
      </c>
      <c r="AK9">
        <f>AF9+AG9+AH9+AI9</f>
        <v>6</v>
      </c>
    </row>
    <row r="10" spans="1:37" ht="66" x14ac:dyDescent="0.3">
      <c r="A10" s="62">
        <v>2</v>
      </c>
      <c r="B10" s="83">
        <v>101</v>
      </c>
      <c r="C10" s="83" t="s">
        <v>122</v>
      </c>
      <c r="D10" s="74" t="s">
        <v>602</v>
      </c>
      <c r="E10" s="83" t="s">
        <v>190</v>
      </c>
      <c r="F10" s="83">
        <v>683</v>
      </c>
      <c r="G10" s="41">
        <v>0.6</v>
      </c>
      <c r="H10" s="41">
        <v>1.75</v>
      </c>
      <c r="I10" s="73">
        <v>1.2</v>
      </c>
      <c r="J10" s="73">
        <v>1.2</v>
      </c>
      <c r="K10" s="71">
        <f t="shared" ref="K10:K11" si="9">M10-L10</f>
        <v>820</v>
      </c>
      <c r="L10" s="72"/>
      <c r="M10" s="72">
        <f t="shared" ref="M10:M11" si="10">ROUND(F10*J10,0)</f>
        <v>820</v>
      </c>
      <c r="N10" s="83"/>
      <c r="O10" s="83"/>
      <c r="P10" s="83"/>
      <c r="Q10" s="83"/>
      <c r="R10" s="72">
        <f t="shared" si="2"/>
        <v>492</v>
      </c>
      <c r="S10" s="83">
        <f t="shared" si="3"/>
        <v>0</v>
      </c>
      <c r="T10" s="83"/>
      <c r="U10" s="83"/>
      <c r="V10" s="42">
        <f t="shared" si="4"/>
        <v>0</v>
      </c>
      <c r="W10" s="42">
        <f t="shared" si="5"/>
        <v>0.27</v>
      </c>
      <c r="X10" s="42">
        <f t="shared" si="6"/>
        <v>0.14000000000000001</v>
      </c>
      <c r="Y10" s="42">
        <f t="shared" si="7"/>
        <v>0.14000000000000001</v>
      </c>
      <c r="Z10" s="42">
        <f t="shared" si="8"/>
        <v>0.55000000000000004</v>
      </c>
      <c r="AA10" s="72">
        <v>1</v>
      </c>
      <c r="AB10" s="83"/>
      <c r="AC10" s="83"/>
      <c r="AD10" s="83"/>
      <c r="AE10" s="83"/>
      <c r="AG10">
        <v>4</v>
      </c>
      <c r="AH10">
        <v>2</v>
      </c>
      <c r="AI10">
        <v>2</v>
      </c>
      <c r="AK10">
        <f t="shared" ref="AK10:AK34" si="11">AF10+AG10+AH10+AI10</f>
        <v>8</v>
      </c>
    </row>
    <row r="11" spans="1:37" x14ac:dyDescent="0.3">
      <c r="A11" s="62">
        <v>3</v>
      </c>
      <c r="B11" s="83">
        <v>101</v>
      </c>
      <c r="C11" s="83" t="s">
        <v>122</v>
      </c>
      <c r="D11" s="74" t="s">
        <v>614</v>
      </c>
      <c r="E11" s="83" t="s">
        <v>190</v>
      </c>
      <c r="F11" s="83">
        <v>45</v>
      </c>
      <c r="G11" s="41">
        <v>0.6</v>
      </c>
      <c r="H11" s="41">
        <v>1.75</v>
      </c>
      <c r="I11" s="73">
        <v>1.2</v>
      </c>
      <c r="J11" s="73">
        <v>0.9</v>
      </c>
      <c r="K11" s="71">
        <f t="shared" si="9"/>
        <v>41</v>
      </c>
      <c r="L11" s="72"/>
      <c r="M11" s="72">
        <f t="shared" si="10"/>
        <v>41</v>
      </c>
      <c r="N11" s="83"/>
      <c r="O11" s="83"/>
      <c r="P11" s="83"/>
      <c r="Q11" s="83"/>
      <c r="R11" s="72">
        <f t="shared" si="2"/>
        <v>25</v>
      </c>
      <c r="S11" s="83">
        <f t="shared" si="3"/>
        <v>0</v>
      </c>
      <c r="T11" s="83"/>
      <c r="U11" s="83"/>
      <c r="V11" s="42">
        <f t="shared" si="4"/>
        <v>0</v>
      </c>
      <c r="W11" s="42">
        <f t="shared" si="5"/>
        <v>0.02</v>
      </c>
      <c r="X11" s="42">
        <f t="shared" si="6"/>
        <v>0.01</v>
      </c>
      <c r="Y11" s="42">
        <f t="shared" si="7"/>
        <v>0</v>
      </c>
      <c r="Z11" s="42">
        <f t="shared" ref="Z11" si="12">V11+W11+X11+Y11</f>
        <v>0.03</v>
      </c>
      <c r="AA11" s="42"/>
      <c r="AB11" s="83"/>
      <c r="AC11" s="83"/>
      <c r="AD11" s="83"/>
      <c r="AE11" s="83"/>
      <c r="AG11">
        <v>5</v>
      </c>
      <c r="AH11">
        <v>2</v>
      </c>
      <c r="AI11">
        <v>1</v>
      </c>
      <c r="AK11">
        <f t="shared" ref="AK11" si="13">AF11+AG11+AH11+AI11</f>
        <v>8</v>
      </c>
    </row>
    <row r="12" spans="1:37" x14ac:dyDescent="0.3">
      <c r="A12" s="62">
        <v>4</v>
      </c>
      <c r="B12" s="83">
        <v>102</v>
      </c>
      <c r="C12" s="83" t="s">
        <v>122</v>
      </c>
      <c r="D12" s="74" t="s">
        <v>603</v>
      </c>
      <c r="E12" s="83" t="s">
        <v>219</v>
      </c>
      <c r="F12" s="83">
        <v>275</v>
      </c>
      <c r="G12" s="41">
        <v>0.6</v>
      </c>
      <c r="H12" s="41">
        <v>1.75</v>
      </c>
      <c r="I12" s="73">
        <v>1.1000000000000001</v>
      </c>
      <c r="J12" s="73">
        <v>1.1000000000000001</v>
      </c>
      <c r="K12" s="71">
        <f t="shared" ref="K12:K23" si="14">M12-L12</f>
        <v>303</v>
      </c>
      <c r="L12" s="72"/>
      <c r="M12" s="72">
        <f t="shared" ref="M12:M23" si="15">ROUND(F12*J12,0)</f>
        <v>303</v>
      </c>
      <c r="N12" s="83"/>
      <c r="O12" s="83"/>
      <c r="P12" s="83"/>
      <c r="Q12" s="83"/>
      <c r="R12" s="72">
        <f t="shared" ref="R12:R23" si="16">ROUND(0.6*(M12+O12+Q12),0)</f>
        <v>182</v>
      </c>
      <c r="S12" s="83">
        <f t="shared" ref="S12:S23" si="17">ROUND(AJ12*F12,0)</f>
        <v>0</v>
      </c>
      <c r="T12" s="83"/>
      <c r="U12" s="83"/>
      <c r="V12" s="42">
        <f t="shared" ref="V12:V23" si="18">ROUND(F12*AF12/10000,2)</f>
        <v>0.06</v>
      </c>
      <c r="W12" s="42">
        <f t="shared" ref="W12:W23" si="19">ROUND(F12*AG12/10000,2)</f>
        <v>0.06</v>
      </c>
      <c r="X12" s="42">
        <f t="shared" ref="X12:X23" si="20">ROUND(F12*AH12/10000,2)</f>
        <v>0.06</v>
      </c>
      <c r="Y12" s="42">
        <f t="shared" ref="Y12:Y23" si="21">ROUND(F12*AI12/10000,2)</f>
        <v>0.06</v>
      </c>
      <c r="Z12" s="42">
        <f t="shared" si="8"/>
        <v>0.24</v>
      </c>
      <c r="AA12" s="42"/>
      <c r="AB12" s="83"/>
      <c r="AC12" s="83"/>
      <c r="AD12" s="83"/>
      <c r="AE12" s="83"/>
      <c r="AF12">
        <v>2</v>
      </c>
      <c r="AG12">
        <v>2</v>
      </c>
      <c r="AH12">
        <v>2</v>
      </c>
      <c r="AI12">
        <v>2</v>
      </c>
      <c r="AK12">
        <f t="shared" si="11"/>
        <v>8</v>
      </c>
    </row>
    <row r="13" spans="1:37" x14ac:dyDescent="0.3">
      <c r="A13" s="62">
        <v>5</v>
      </c>
      <c r="B13" s="83">
        <v>103</v>
      </c>
      <c r="C13" s="83" t="s">
        <v>122</v>
      </c>
      <c r="D13" s="74" t="s">
        <v>603</v>
      </c>
      <c r="E13" s="83" t="s">
        <v>219</v>
      </c>
      <c r="F13" s="83">
        <v>536</v>
      </c>
      <c r="G13" s="41">
        <v>0.6</v>
      </c>
      <c r="H13" s="41">
        <v>1.75</v>
      </c>
      <c r="I13" s="73">
        <v>1.1000000000000001</v>
      </c>
      <c r="J13" s="73">
        <v>1.1000000000000001</v>
      </c>
      <c r="K13" s="71">
        <f t="shared" si="14"/>
        <v>590</v>
      </c>
      <c r="L13" s="72"/>
      <c r="M13" s="72">
        <f t="shared" si="15"/>
        <v>590</v>
      </c>
      <c r="N13" s="83"/>
      <c r="O13" s="83"/>
      <c r="P13" s="83"/>
      <c r="Q13" s="83"/>
      <c r="R13" s="72">
        <f t="shared" si="16"/>
        <v>354</v>
      </c>
      <c r="S13" s="83">
        <f t="shared" si="17"/>
        <v>0</v>
      </c>
      <c r="T13" s="83"/>
      <c r="U13" s="83"/>
      <c r="V13" s="42">
        <f t="shared" si="18"/>
        <v>0</v>
      </c>
      <c r="W13" s="42">
        <f t="shared" si="19"/>
        <v>0.11</v>
      </c>
      <c r="X13" s="42">
        <f t="shared" si="20"/>
        <v>0.16</v>
      </c>
      <c r="Y13" s="42">
        <f t="shared" si="21"/>
        <v>0.16</v>
      </c>
      <c r="Z13" s="42">
        <f t="shared" si="8"/>
        <v>0.43000000000000005</v>
      </c>
      <c r="AA13" s="42"/>
      <c r="AB13" s="83"/>
      <c r="AC13" s="83">
        <f>ROUND(F13*0.01,0)</f>
        <v>5</v>
      </c>
      <c r="AD13" s="83"/>
      <c r="AE13" s="83"/>
      <c r="AG13">
        <v>2</v>
      </c>
      <c r="AH13">
        <v>3</v>
      </c>
      <c r="AI13">
        <v>3</v>
      </c>
      <c r="AK13">
        <f t="shared" si="11"/>
        <v>8</v>
      </c>
    </row>
    <row r="14" spans="1:37" x14ac:dyDescent="0.3">
      <c r="A14" s="62">
        <v>6</v>
      </c>
      <c r="B14" s="83">
        <v>104</v>
      </c>
      <c r="C14" s="83" t="s">
        <v>122</v>
      </c>
      <c r="D14" s="74" t="s">
        <v>605</v>
      </c>
      <c r="E14" s="83" t="s">
        <v>219</v>
      </c>
      <c r="F14" s="83">
        <v>536</v>
      </c>
      <c r="G14" s="41">
        <v>0.6</v>
      </c>
      <c r="H14" s="41">
        <v>1.75</v>
      </c>
      <c r="I14" s="73">
        <v>1.1000000000000001</v>
      </c>
      <c r="J14" s="73">
        <v>1</v>
      </c>
      <c r="K14" s="71">
        <f t="shared" si="14"/>
        <v>536</v>
      </c>
      <c r="L14" s="72"/>
      <c r="M14" s="72">
        <f t="shared" si="15"/>
        <v>536</v>
      </c>
      <c r="N14" s="83"/>
      <c r="O14" s="83"/>
      <c r="P14" s="83"/>
      <c r="Q14" s="83"/>
      <c r="R14" s="72">
        <f t="shared" si="16"/>
        <v>322</v>
      </c>
      <c r="S14" s="83">
        <f t="shared" si="17"/>
        <v>0</v>
      </c>
      <c r="T14" s="83"/>
      <c r="U14" s="83"/>
      <c r="V14" s="42">
        <f t="shared" si="18"/>
        <v>0.43</v>
      </c>
      <c r="W14" s="42">
        <f t="shared" si="19"/>
        <v>0.05</v>
      </c>
      <c r="X14" s="42">
        <f t="shared" si="20"/>
        <v>0.05</v>
      </c>
      <c r="Y14" s="42">
        <f t="shared" si="21"/>
        <v>0.05</v>
      </c>
      <c r="Z14" s="42">
        <f t="shared" si="8"/>
        <v>0.58000000000000007</v>
      </c>
      <c r="AA14" s="42"/>
      <c r="AB14" s="83"/>
      <c r="AC14" s="83"/>
      <c r="AD14" s="83"/>
      <c r="AE14" s="83"/>
      <c r="AF14">
        <v>8</v>
      </c>
      <c r="AG14">
        <v>1</v>
      </c>
      <c r="AH14">
        <v>1</v>
      </c>
      <c r="AI14">
        <v>1</v>
      </c>
      <c r="AK14">
        <f t="shared" si="11"/>
        <v>11</v>
      </c>
    </row>
    <row r="15" spans="1:37" x14ac:dyDescent="0.3">
      <c r="A15" s="62">
        <v>7</v>
      </c>
      <c r="B15" s="83">
        <v>105</v>
      </c>
      <c r="C15" s="83" t="s">
        <v>122</v>
      </c>
      <c r="D15" s="74" t="s">
        <v>604</v>
      </c>
      <c r="E15" s="83" t="s">
        <v>219</v>
      </c>
      <c r="F15" s="83">
        <v>388</v>
      </c>
      <c r="G15" s="41">
        <v>0.6</v>
      </c>
      <c r="H15" s="41">
        <v>1.75</v>
      </c>
      <c r="I15" s="73">
        <v>1.1000000000000001</v>
      </c>
      <c r="J15" s="73">
        <v>0.9</v>
      </c>
      <c r="K15" s="71">
        <f t="shared" si="14"/>
        <v>349</v>
      </c>
      <c r="L15" s="72"/>
      <c r="M15" s="72">
        <f t="shared" si="15"/>
        <v>349</v>
      </c>
      <c r="N15" s="83"/>
      <c r="O15" s="83"/>
      <c r="P15" s="83"/>
      <c r="Q15" s="83"/>
      <c r="R15" s="72">
        <f t="shared" si="16"/>
        <v>209</v>
      </c>
      <c r="S15" s="83">
        <f t="shared" si="17"/>
        <v>0</v>
      </c>
      <c r="T15" s="83"/>
      <c r="U15" s="83"/>
      <c r="V15" s="42">
        <f t="shared" si="18"/>
        <v>0.12</v>
      </c>
      <c r="W15" s="42">
        <f t="shared" si="19"/>
        <v>0.16</v>
      </c>
      <c r="X15" s="42">
        <f t="shared" si="20"/>
        <v>0</v>
      </c>
      <c r="Y15" s="42">
        <f t="shared" si="21"/>
        <v>0</v>
      </c>
      <c r="Z15" s="42">
        <f t="shared" si="8"/>
        <v>0.28000000000000003</v>
      </c>
      <c r="AA15" s="42"/>
      <c r="AB15" s="83"/>
      <c r="AC15" s="83"/>
      <c r="AD15" s="83"/>
      <c r="AE15" s="83"/>
      <c r="AF15">
        <v>3</v>
      </c>
      <c r="AG15">
        <v>4</v>
      </c>
      <c r="AK15">
        <f t="shared" si="11"/>
        <v>7</v>
      </c>
    </row>
    <row r="16" spans="1:37" x14ac:dyDescent="0.3">
      <c r="A16" s="62">
        <v>8</v>
      </c>
      <c r="B16" s="83">
        <v>106</v>
      </c>
      <c r="C16" s="83" t="s">
        <v>122</v>
      </c>
      <c r="D16" s="74" t="s">
        <v>604</v>
      </c>
      <c r="E16" s="83" t="s">
        <v>219</v>
      </c>
      <c r="F16" s="83">
        <v>271</v>
      </c>
      <c r="G16" s="41">
        <v>0.6</v>
      </c>
      <c r="H16" s="41">
        <v>1.75</v>
      </c>
      <c r="I16" s="73">
        <v>1.1000000000000001</v>
      </c>
      <c r="J16" s="73">
        <v>0.8</v>
      </c>
      <c r="K16" s="71">
        <f t="shared" si="14"/>
        <v>217</v>
      </c>
      <c r="L16" s="72"/>
      <c r="M16" s="72">
        <f t="shared" si="15"/>
        <v>217</v>
      </c>
      <c r="N16" s="83"/>
      <c r="O16" s="83"/>
      <c r="P16" s="83"/>
      <c r="Q16" s="83"/>
      <c r="R16" s="72">
        <f t="shared" si="16"/>
        <v>130</v>
      </c>
      <c r="S16" s="83">
        <f t="shared" si="17"/>
        <v>0</v>
      </c>
      <c r="T16" s="83"/>
      <c r="U16" s="83"/>
      <c r="V16" s="42">
        <f t="shared" si="18"/>
        <v>0.08</v>
      </c>
      <c r="W16" s="42">
        <f t="shared" si="19"/>
        <v>0.08</v>
      </c>
      <c r="X16" s="42">
        <f t="shared" si="20"/>
        <v>0</v>
      </c>
      <c r="Y16" s="42">
        <f t="shared" si="21"/>
        <v>0</v>
      </c>
      <c r="Z16" s="42">
        <f t="shared" si="8"/>
        <v>0.16</v>
      </c>
      <c r="AA16" s="42"/>
      <c r="AB16" s="83"/>
      <c r="AC16" s="83"/>
      <c r="AD16" s="83"/>
      <c r="AE16" s="83"/>
      <c r="AF16">
        <v>3</v>
      </c>
      <c r="AG16">
        <v>3</v>
      </c>
      <c r="AK16">
        <f t="shared" si="11"/>
        <v>6</v>
      </c>
    </row>
    <row r="17" spans="1:37" x14ac:dyDescent="0.3">
      <c r="A17" s="62">
        <v>9</v>
      </c>
      <c r="B17" s="83">
        <v>107</v>
      </c>
      <c r="C17" s="83" t="s">
        <v>122</v>
      </c>
      <c r="D17" s="74" t="s">
        <v>606</v>
      </c>
      <c r="E17" s="83" t="s">
        <v>219</v>
      </c>
      <c r="F17" s="83">
        <v>194</v>
      </c>
      <c r="G17" s="41">
        <v>0.6</v>
      </c>
      <c r="H17" s="41">
        <v>1.75</v>
      </c>
      <c r="I17" s="73">
        <v>1.1000000000000001</v>
      </c>
      <c r="J17" s="73">
        <v>0.7</v>
      </c>
      <c r="K17" s="71">
        <f t="shared" si="14"/>
        <v>136</v>
      </c>
      <c r="L17" s="72"/>
      <c r="M17" s="72">
        <f t="shared" si="15"/>
        <v>136</v>
      </c>
      <c r="N17" s="83"/>
      <c r="O17" s="83"/>
      <c r="P17" s="83"/>
      <c r="Q17" s="83"/>
      <c r="R17" s="72">
        <f t="shared" si="16"/>
        <v>82</v>
      </c>
      <c r="S17" s="83">
        <f t="shared" si="17"/>
        <v>0</v>
      </c>
      <c r="T17" s="83"/>
      <c r="U17" s="83"/>
      <c r="V17" s="42">
        <f t="shared" si="18"/>
        <v>0</v>
      </c>
      <c r="W17" s="42">
        <f t="shared" si="19"/>
        <v>0.08</v>
      </c>
      <c r="X17" s="42">
        <f t="shared" si="20"/>
        <v>0.06</v>
      </c>
      <c r="Y17" s="42">
        <f t="shared" si="21"/>
        <v>0.06</v>
      </c>
      <c r="Z17" s="42">
        <f t="shared" si="8"/>
        <v>0.2</v>
      </c>
      <c r="AA17" s="42"/>
      <c r="AB17" s="83"/>
      <c r="AC17" s="83">
        <f>ROUND(F17*0.01,0)</f>
        <v>2</v>
      </c>
      <c r="AD17" s="83"/>
      <c r="AE17" s="83"/>
      <c r="AG17">
        <v>4</v>
      </c>
      <c r="AH17">
        <v>3</v>
      </c>
      <c r="AI17">
        <v>3</v>
      </c>
      <c r="AK17">
        <f t="shared" si="11"/>
        <v>10</v>
      </c>
    </row>
    <row r="18" spans="1:37" x14ac:dyDescent="0.3">
      <c r="A18" s="62">
        <v>10</v>
      </c>
      <c r="B18" s="83">
        <v>108</v>
      </c>
      <c r="C18" s="83" t="s">
        <v>122</v>
      </c>
      <c r="D18" s="74" t="s">
        <v>608</v>
      </c>
      <c r="E18" s="83" t="s">
        <v>219</v>
      </c>
      <c r="F18" s="83">
        <v>630</v>
      </c>
      <c r="G18" s="41">
        <v>0.6</v>
      </c>
      <c r="H18" s="41">
        <v>1.75</v>
      </c>
      <c r="I18" s="73">
        <v>1.1000000000000001</v>
      </c>
      <c r="J18" s="73">
        <v>0.9</v>
      </c>
      <c r="K18" s="71">
        <f t="shared" si="14"/>
        <v>567</v>
      </c>
      <c r="L18" s="72"/>
      <c r="M18" s="72">
        <f t="shared" si="15"/>
        <v>567</v>
      </c>
      <c r="N18" s="83"/>
      <c r="O18" s="83"/>
      <c r="P18" s="83"/>
      <c r="Q18" s="83"/>
      <c r="R18" s="72">
        <f t="shared" si="16"/>
        <v>340</v>
      </c>
      <c r="S18" s="83">
        <f t="shared" si="17"/>
        <v>0</v>
      </c>
      <c r="T18" s="83"/>
      <c r="U18" s="83"/>
      <c r="V18" s="42">
        <f t="shared" si="18"/>
        <v>0.19</v>
      </c>
      <c r="W18" s="42">
        <f t="shared" si="19"/>
        <v>0.25</v>
      </c>
      <c r="X18" s="42">
        <f t="shared" si="20"/>
        <v>0.13</v>
      </c>
      <c r="Y18" s="42">
        <f t="shared" si="21"/>
        <v>0</v>
      </c>
      <c r="Z18" s="42">
        <f t="shared" si="8"/>
        <v>0.57000000000000006</v>
      </c>
      <c r="AA18" s="42"/>
      <c r="AB18" s="83"/>
      <c r="AC18" s="83"/>
      <c r="AD18" s="83"/>
      <c r="AE18" s="83"/>
      <c r="AF18">
        <v>3</v>
      </c>
      <c r="AG18">
        <v>4</v>
      </c>
      <c r="AH18">
        <v>2</v>
      </c>
      <c r="AK18">
        <f t="shared" si="11"/>
        <v>9</v>
      </c>
    </row>
    <row r="19" spans="1:37" x14ac:dyDescent="0.3">
      <c r="A19" s="62">
        <v>11</v>
      </c>
      <c r="B19" s="83">
        <v>109</v>
      </c>
      <c r="C19" s="83" t="s">
        <v>122</v>
      </c>
      <c r="D19" s="74" t="s">
        <v>605</v>
      </c>
      <c r="E19" s="83" t="s">
        <v>219</v>
      </c>
      <c r="F19" s="83">
        <v>128</v>
      </c>
      <c r="G19" s="41">
        <v>0.6</v>
      </c>
      <c r="H19" s="41">
        <v>1.75</v>
      </c>
      <c r="I19" s="73">
        <v>1</v>
      </c>
      <c r="J19" s="73">
        <v>1.1000000000000001</v>
      </c>
      <c r="K19" s="71">
        <f t="shared" si="14"/>
        <v>141</v>
      </c>
      <c r="L19" s="72"/>
      <c r="M19" s="72">
        <f t="shared" si="15"/>
        <v>141</v>
      </c>
      <c r="N19" s="83"/>
      <c r="O19" s="83"/>
      <c r="P19" s="83"/>
      <c r="Q19" s="83"/>
      <c r="R19" s="72">
        <f t="shared" si="16"/>
        <v>85</v>
      </c>
      <c r="S19" s="83">
        <f t="shared" si="17"/>
        <v>0</v>
      </c>
      <c r="T19" s="83"/>
      <c r="U19" s="83"/>
      <c r="V19" s="42">
        <f t="shared" si="18"/>
        <v>0</v>
      </c>
      <c r="W19" s="42">
        <f t="shared" si="19"/>
        <v>0.05</v>
      </c>
      <c r="X19" s="42">
        <f t="shared" si="20"/>
        <v>0.04</v>
      </c>
      <c r="Y19" s="42">
        <f t="shared" si="21"/>
        <v>0</v>
      </c>
      <c r="Z19" s="42">
        <f t="shared" si="8"/>
        <v>0.09</v>
      </c>
      <c r="AA19" s="42"/>
      <c r="AB19" s="83"/>
      <c r="AC19" s="83"/>
      <c r="AD19" s="83"/>
      <c r="AE19" s="83"/>
      <c r="AG19">
        <v>4</v>
      </c>
      <c r="AH19">
        <v>3</v>
      </c>
      <c r="AK19">
        <f t="shared" si="11"/>
        <v>7</v>
      </c>
    </row>
    <row r="20" spans="1:37" x14ac:dyDescent="0.3">
      <c r="A20" s="62">
        <v>12</v>
      </c>
      <c r="B20" s="83">
        <v>110</v>
      </c>
      <c r="C20" s="83" t="s">
        <v>122</v>
      </c>
      <c r="D20" s="74" t="s">
        <v>607</v>
      </c>
      <c r="E20" s="83" t="s">
        <v>219</v>
      </c>
      <c r="F20" s="83">
        <v>591</v>
      </c>
      <c r="G20" s="41">
        <v>0.6</v>
      </c>
      <c r="H20" s="41">
        <v>1.75</v>
      </c>
      <c r="I20" s="73">
        <v>1.1000000000000001</v>
      </c>
      <c r="J20" s="73">
        <v>1.1000000000000001</v>
      </c>
      <c r="K20" s="71">
        <f t="shared" si="14"/>
        <v>650</v>
      </c>
      <c r="L20" s="72"/>
      <c r="M20" s="72">
        <f t="shared" si="15"/>
        <v>650</v>
      </c>
      <c r="N20" s="83"/>
      <c r="O20" s="83"/>
      <c r="P20" s="83"/>
      <c r="Q20" s="83"/>
      <c r="R20" s="72">
        <f t="shared" si="16"/>
        <v>390</v>
      </c>
      <c r="S20" s="83">
        <f t="shared" si="17"/>
        <v>0</v>
      </c>
      <c r="T20" s="83"/>
      <c r="U20" s="83"/>
      <c r="V20" s="42">
        <f t="shared" si="18"/>
        <v>0.12</v>
      </c>
      <c r="W20" s="42">
        <f t="shared" si="19"/>
        <v>0.3</v>
      </c>
      <c r="X20" s="42">
        <f t="shared" si="20"/>
        <v>0.3</v>
      </c>
      <c r="Y20" s="42">
        <f t="shared" si="21"/>
        <v>0</v>
      </c>
      <c r="Z20" s="42">
        <f t="shared" si="8"/>
        <v>0.72</v>
      </c>
      <c r="AA20" s="42"/>
      <c r="AB20" s="83"/>
      <c r="AC20" s="83"/>
      <c r="AD20" s="83"/>
      <c r="AE20" s="83"/>
      <c r="AF20">
        <v>2</v>
      </c>
      <c r="AG20">
        <v>5</v>
      </c>
      <c r="AH20">
        <v>5</v>
      </c>
      <c r="AK20">
        <f t="shared" si="11"/>
        <v>12</v>
      </c>
    </row>
    <row r="21" spans="1:37" x14ac:dyDescent="0.3">
      <c r="A21" s="62">
        <v>13</v>
      </c>
      <c r="B21" s="83">
        <v>111</v>
      </c>
      <c r="C21" s="83" t="s">
        <v>122</v>
      </c>
      <c r="D21" s="74" t="s">
        <v>607</v>
      </c>
      <c r="E21" s="83" t="s">
        <v>219</v>
      </c>
      <c r="F21" s="83">
        <v>598</v>
      </c>
      <c r="G21" s="41">
        <v>0.6</v>
      </c>
      <c r="H21" s="41">
        <v>1.75</v>
      </c>
      <c r="I21" s="73">
        <v>1.1000000000000001</v>
      </c>
      <c r="J21" s="73">
        <v>0.9</v>
      </c>
      <c r="K21" s="71">
        <f t="shared" si="14"/>
        <v>538</v>
      </c>
      <c r="L21" s="72"/>
      <c r="M21" s="72">
        <f t="shared" si="15"/>
        <v>538</v>
      </c>
      <c r="N21" s="83"/>
      <c r="O21" s="83"/>
      <c r="P21" s="83"/>
      <c r="Q21" s="83"/>
      <c r="R21" s="72">
        <f t="shared" si="16"/>
        <v>323</v>
      </c>
      <c r="S21" s="83">
        <f t="shared" si="17"/>
        <v>0</v>
      </c>
      <c r="T21" s="83"/>
      <c r="U21" s="83"/>
      <c r="V21" s="42">
        <f t="shared" si="18"/>
        <v>0.12</v>
      </c>
      <c r="W21" s="42">
        <f t="shared" si="19"/>
        <v>0.3</v>
      </c>
      <c r="X21" s="42">
        <f t="shared" si="20"/>
        <v>0.3</v>
      </c>
      <c r="Y21" s="42">
        <f t="shared" si="21"/>
        <v>0</v>
      </c>
      <c r="Z21" s="42">
        <f t="shared" si="8"/>
        <v>0.72</v>
      </c>
      <c r="AA21" s="42"/>
      <c r="AB21" s="83"/>
      <c r="AC21" s="83"/>
      <c r="AD21" s="83"/>
      <c r="AE21" s="83"/>
      <c r="AF21">
        <v>2</v>
      </c>
      <c r="AG21">
        <v>5</v>
      </c>
      <c r="AH21">
        <v>5</v>
      </c>
      <c r="AK21">
        <f t="shared" si="11"/>
        <v>12</v>
      </c>
    </row>
    <row r="22" spans="1:37" x14ac:dyDescent="0.3">
      <c r="A22" s="62">
        <v>14</v>
      </c>
      <c r="B22" s="83">
        <v>112</v>
      </c>
      <c r="C22" s="83" t="s">
        <v>122</v>
      </c>
      <c r="D22" s="74" t="s">
        <v>607</v>
      </c>
      <c r="E22" s="83" t="s">
        <v>219</v>
      </c>
      <c r="F22" s="83">
        <v>585</v>
      </c>
      <c r="G22" s="41">
        <v>0.6</v>
      </c>
      <c r="H22" s="41">
        <v>1.75</v>
      </c>
      <c r="I22" s="73">
        <v>1.1000000000000001</v>
      </c>
      <c r="J22" s="73">
        <v>0.9</v>
      </c>
      <c r="K22" s="71">
        <f t="shared" si="14"/>
        <v>527</v>
      </c>
      <c r="L22" s="72"/>
      <c r="M22" s="72">
        <f t="shared" si="15"/>
        <v>527</v>
      </c>
      <c r="N22" s="83"/>
      <c r="O22" s="83"/>
      <c r="P22" s="83"/>
      <c r="Q22" s="83"/>
      <c r="R22" s="72">
        <f t="shared" si="16"/>
        <v>316</v>
      </c>
      <c r="S22" s="83">
        <f t="shared" si="17"/>
        <v>0</v>
      </c>
      <c r="T22" s="83"/>
      <c r="U22" s="83"/>
      <c r="V22" s="42">
        <f t="shared" si="18"/>
        <v>0.12</v>
      </c>
      <c r="W22" s="42">
        <f t="shared" si="19"/>
        <v>0.28999999999999998</v>
      </c>
      <c r="X22" s="42">
        <f t="shared" si="20"/>
        <v>0.28999999999999998</v>
      </c>
      <c r="Y22" s="42">
        <f t="shared" si="21"/>
        <v>0</v>
      </c>
      <c r="Z22" s="42">
        <f t="shared" si="8"/>
        <v>0.7</v>
      </c>
      <c r="AA22" s="42"/>
      <c r="AB22" s="83"/>
      <c r="AC22" s="83"/>
      <c r="AD22" s="83"/>
      <c r="AE22" s="83"/>
      <c r="AF22">
        <v>2</v>
      </c>
      <c r="AG22">
        <v>5</v>
      </c>
      <c r="AH22">
        <v>5</v>
      </c>
      <c r="AK22">
        <f t="shared" si="11"/>
        <v>12</v>
      </c>
    </row>
    <row r="23" spans="1:37" x14ac:dyDescent="0.3">
      <c r="A23" s="62">
        <v>15</v>
      </c>
      <c r="B23" s="83">
        <v>113</v>
      </c>
      <c r="C23" s="83" t="s">
        <v>122</v>
      </c>
      <c r="D23" s="74" t="s">
        <v>607</v>
      </c>
      <c r="E23" s="83" t="s">
        <v>219</v>
      </c>
      <c r="F23" s="83">
        <v>654</v>
      </c>
      <c r="G23" s="41">
        <v>0.6</v>
      </c>
      <c r="H23" s="41">
        <v>1.75</v>
      </c>
      <c r="I23" s="73">
        <v>1.1000000000000001</v>
      </c>
      <c r="J23" s="73">
        <v>0.9</v>
      </c>
      <c r="K23" s="71">
        <f t="shared" si="14"/>
        <v>589</v>
      </c>
      <c r="L23" s="72"/>
      <c r="M23" s="72">
        <f t="shared" si="15"/>
        <v>589</v>
      </c>
      <c r="N23" s="83"/>
      <c r="O23" s="83"/>
      <c r="P23" s="83"/>
      <c r="Q23" s="83"/>
      <c r="R23" s="72">
        <f t="shared" si="16"/>
        <v>353</v>
      </c>
      <c r="S23" s="83">
        <f t="shared" si="17"/>
        <v>0</v>
      </c>
      <c r="T23" s="83"/>
      <c r="U23" s="83"/>
      <c r="V23" s="42">
        <f t="shared" si="18"/>
        <v>0</v>
      </c>
      <c r="W23" s="42">
        <f t="shared" si="19"/>
        <v>0.26</v>
      </c>
      <c r="X23" s="42">
        <f t="shared" si="20"/>
        <v>0.33</v>
      </c>
      <c r="Y23" s="42">
        <f t="shared" si="21"/>
        <v>7.0000000000000007E-2</v>
      </c>
      <c r="Z23" s="42">
        <f t="shared" si="8"/>
        <v>0.66000000000000014</v>
      </c>
      <c r="AA23" s="42"/>
      <c r="AB23" s="83"/>
      <c r="AC23" s="83"/>
      <c r="AD23" s="83"/>
      <c r="AE23" s="83"/>
      <c r="AG23">
        <v>4</v>
      </c>
      <c r="AH23">
        <v>5</v>
      </c>
      <c r="AI23">
        <v>1</v>
      </c>
      <c r="AK23">
        <f t="shared" si="11"/>
        <v>10</v>
      </c>
    </row>
    <row r="24" spans="1:37" x14ac:dyDescent="0.3">
      <c r="A24" s="62">
        <v>16</v>
      </c>
      <c r="B24" s="83">
        <v>114</v>
      </c>
      <c r="C24" s="83" t="s">
        <v>122</v>
      </c>
      <c r="D24" s="74" t="s">
        <v>609</v>
      </c>
      <c r="E24" s="83" t="s">
        <v>219</v>
      </c>
      <c r="F24" s="83">
        <v>601</v>
      </c>
      <c r="G24" s="41">
        <v>0.6</v>
      </c>
      <c r="H24" s="41">
        <v>1.75</v>
      </c>
      <c r="I24" s="73">
        <v>1.1000000000000001</v>
      </c>
      <c r="J24" s="73">
        <v>0.8</v>
      </c>
      <c r="K24" s="71">
        <f t="shared" ref="K24:K25" si="22">M24-L24</f>
        <v>481</v>
      </c>
      <c r="L24" s="72"/>
      <c r="M24" s="72">
        <f t="shared" ref="M24:M25" si="23">ROUND(F24*J24,0)</f>
        <v>481</v>
      </c>
      <c r="N24" s="83"/>
      <c r="O24" s="83"/>
      <c r="P24" s="83"/>
      <c r="Q24" s="83"/>
      <c r="R24" s="72">
        <f t="shared" ref="R24:R25" si="24">ROUND(0.6*(M24+O24+Q24),0)</f>
        <v>289</v>
      </c>
      <c r="S24" s="83">
        <f t="shared" ref="S24:S25" si="25">ROUND(AJ24*F24,0)</f>
        <v>0</v>
      </c>
      <c r="T24" s="83"/>
      <c r="U24" s="83"/>
      <c r="V24" s="42">
        <f t="shared" ref="V24:V25" si="26">ROUND(F24*AF24/10000,2)</f>
        <v>0.24</v>
      </c>
      <c r="W24" s="42">
        <f t="shared" ref="W24:W25" si="27">ROUND(F24*AG24/10000,2)</f>
        <v>0.24</v>
      </c>
      <c r="X24" s="42">
        <f t="shared" ref="X24:X25" si="28">ROUND(F24*AH24/10000,2)</f>
        <v>0.06</v>
      </c>
      <c r="Y24" s="42">
        <f t="shared" ref="Y24:Y25" si="29">ROUND(F24*AI24/10000,2)</f>
        <v>0.06</v>
      </c>
      <c r="Z24" s="42">
        <f t="shared" ref="Z24:Z25" si="30">V24+W24+X24+Y24</f>
        <v>0.60000000000000009</v>
      </c>
      <c r="AA24" s="42"/>
      <c r="AB24" s="83"/>
      <c r="AC24" s="83"/>
      <c r="AD24" s="83"/>
      <c r="AE24" s="83"/>
      <c r="AF24">
        <v>4</v>
      </c>
      <c r="AG24">
        <v>4</v>
      </c>
      <c r="AH24">
        <v>1</v>
      </c>
      <c r="AI24">
        <v>1</v>
      </c>
      <c r="AK24">
        <f t="shared" ref="AK24:AK25" si="31">AF24+AG24+AH24+AI24</f>
        <v>10</v>
      </c>
    </row>
    <row r="25" spans="1:37" x14ac:dyDescent="0.3">
      <c r="A25" s="62">
        <v>17</v>
      </c>
      <c r="B25" s="83">
        <v>115</v>
      </c>
      <c r="C25" s="83" t="s">
        <v>122</v>
      </c>
      <c r="D25" s="74" t="s">
        <v>609</v>
      </c>
      <c r="E25" s="83" t="s">
        <v>219</v>
      </c>
      <c r="F25" s="83">
        <v>143</v>
      </c>
      <c r="G25" s="41">
        <v>0.6</v>
      </c>
      <c r="H25" s="41">
        <v>1.75</v>
      </c>
      <c r="I25" s="73">
        <v>1.1000000000000001</v>
      </c>
      <c r="J25" s="73">
        <v>0.9</v>
      </c>
      <c r="K25" s="71">
        <f t="shared" si="22"/>
        <v>129</v>
      </c>
      <c r="L25" s="72"/>
      <c r="M25" s="72">
        <f t="shared" si="23"/>
        <v>129</v>
      </c>
      <c r="N25" s="83"/>
      <c r="O25" s="83"/>
      <c r="P25" s="83"/>
      <c r="Q25" s="83"/>
      <c r="R25" s="72">
        <f t="shared" si="24"/>
        <v>77</v>
      </c>
      <c r="S25" s="83">
        <f t="shared" si="25"/>
        <v>0</v>
      </c>
      <c r="T25" s="83"/>
      <c r="U25" s="83"/>
      <c r="V25" s="42">
        <f t="shared" si="26"/>
        <v>0.1</v>
      </c>
      <c r="W25" s="42">
        <f t="shared" si="27"/>
        <v>0.06</v>
      </c>
      <c r="X25" s="42">
        <f t="shared" si="28"/>
        <v>0</v>
      </c>
      <c r="Y25" s="42">
        <f t="shared" si="29"/>
        <v>0.01</v>
      </c>
      <c r="Z25" s="42">
        <f t="shared" si="30"/>
        <v>0.17</v>
      </c>
      <c r="AA25" s="42"/>
      <c r="AB25" s="83"/>
      <c r="AC25" s="83"/>
      <c r="AD25" s="83"/>
      <c r="AE25" s="83"/>
      <c r="AF25">
        <v>7</v>
      </c>
      <c r="AG25">
        <v>4</v>
      </c>
      <c r="AI25">
        <v>1</v>
      </c>
      <c r="AK25">
        <f t="shared" si="31"/>
        <v>12</v>
      </c>
    </row>
    <row r="26" spans="1:37" ht="39.6" x14ac:dyDescent="0.3">
      <c r="A26" s="62">
        <v>18</v>
      </c>
      <c r="B26" s="83">
        <v>116</v>
      </c>
      <c r="C26" s="83" t="s">
        <v>122</v>
      </c>
      <c r="D26" s="74" t="s">
        <v>610</v>
      </c>
      <c r="E26" s="83" t="s">
        <v>219</v>
      </c>
      <c r="F26" s="83">
        <v>571</v>
      </c>
      <c r="G26" s="41">
        <v>0.6</v>
      </c>
      <c r="H26" s="41">
        <v>1.75</v>
      </c>
      <c r="I26" s="73">
        <v>1.1000000000000001</v>
      </c>
      <c r="J26" s="73">
        <v>0.8</v>
      </c>
      <c r="K26" s="71">
        <f t="shared" ref="K26:K29" si="32">M26-L26</f>
        <v>457</v>
      </c>
      <c r="L26" s="72"/>
      <c r="M26" s="72">
        <f t="shared" ref="M26:M29" si="33">ROUND(F26*J26,0)</f>
        <v>457</v>
      </c>
      <c r="N26" s="83"/>
      <c r="O26" s="83"/>
      <c r="P26" s="83"/>
      <c r="Q26" s="83"/>
      <c r="R26" s="72">
        <f t="shared" ref="R26:R29" si="34">ROUND(0.6*(M26+O26+Q26),0)</f>
        <v>274</v>
      </c>
      <c r="S26" s="83">
        <f t="shared" ref="S26:S29" si="35">ROUND(AJ26*F26,0)</f>
        <v>0</v>
      </c>
      <c r="T26" s="83"/>
      <c r="U26" s="83"/>
      <c r="V26" s="42">
        <f t="shared" ref="V26:V29" si="36">ROUND(F26*AF26/10000,2)</f>
        <v>0.09</v>
      </c>
      <c r="W26" s="42">
        <f t="shared" ref="W26:W29" si="37">ROUND(F26*AG26/10000,2)</f>
        <v>0.09</v>
      </c>
      <c r="X26" s="42">
        <f t="shared" ref="X26:X29" si="38">ROUND(F26*AH26/10000,2)</f>
        <v>0.14000000000000001</v>
      </c>
      <c r="Y26" s="42">
        <f t="shared" ref="Y26:Y29" si="39">ROUND(F26*AI26/10000,2)</f>
        <v>0.03</v>
      </c>
      <c r="Z26" s="42">
        <f t="shared" ref="Z26:Z29" si="40">V26+W26+X26+Y26</f>
        <v>0.35</v>
      </c>
      <c r="AA26" s="42"/>
      <c r="AB26" s="83"/>
      <c r="AC26" s="83"/>
      <c r="AD26" s="83"/>
      <c r="AE26" s="44" t="s">
        <v>733</v>
      </c>
      <c r="AF26">
        <v>1.5</v>
      </c>
      <c r="AG26">
        <v>1.5</v>
      </c>
      <c r="AH26">
        <v>2.5</v>
      </c>
      <c r="AI26">
        <v>0.5</v>
      </c>
      <c r="AK26">
        <f t="shared" ref="AK26:AK29" si="41">AF26+AG26+AH26+AI26</f>
        <v>6</v>
      </c>
    </row>
    <row r="27" spans="1:37" x14ac:dyDescent="0.3">
      <c r="A27" s="62">
        <v>19</v>
      </c>
      <c r="B27" s="83">
        <v>117</v>
      </c>
      <c r="C27" s="83" t="s">
        <v>122</v>
      </c>
      <c r="D27" s="74" t="s">
        <v>606</v>
      </c>
      <c r="E27" s="83" t="s">
        <v>219</v>
      </c>
      <c r="F27" s="83">
        <v>376</v>
      </c>
      <c r="G27" s="41">
        <v>0.6</v>
      </c>
      <c r="H27" s="41">
        <v>1.75</v>
      </c>
      <c r="I27" s="73">
        <v>1.1000000000000001</v>
      </c>
      <c r="J27" s="73">
        <v>0.9</v>
      </c>
      <c r="K27" s="71">
        <f t="shared" si="32"/>
        <v>338</v>
      </c>
      <c r="L27" s="72"/>
      <c r="M27" s="72">
        <f t="shared" si="33"/>
        <v>338</v>
      </c>
      <c r="N27" s="83"/>
      <c r="O27" s="83"/>
      <c r="P27" s="83"/>
      <c r="Q27" s="83"/>
      <c r="R27" s="72">
        <f t="shared" si="34"/>
        <v>203</v>
      </c>
      <c r="S27" s="83">
        <f t="shared" si="35"/>
        <v>0</v>
      </c>
      <c r="T27" s="83"/>
      <c r="U27" s="83"/>
      <c r="V27" s="42">
        <f t="shared" si="36"/>
        <v>0</v>
      </c>
      <c r="W27" s="42">
        <f t="shared" si="37"/>
        <v>0.23</v>
      </c>
      <c r="X27" s="42">
        <f t="shared" si="38"/>
        <v>0.11</v>
      </c>
      <c r="Y27" s="42">
        <f t="shared" si="39"/>
        <v>0.11</v>
      </c>
      <c r="Z27" s="42">
        <f t="shared" si="40"/>
        <v>0.45</v>
      </c>
      <c r="AA27" s="42"/>
      <c r="AB27" s="83"/>
      <c r="AC27" s="83"/>
      <c r="AD27" s="83"/>
      <c r="AE27" s="83"/>
      <c r="AG27">
        <v>6</v>
      </c>
      <c r="AH27">
        <v>3</v>
      </c>
      <c r="AI27">
        <v>3</v>
      </c>
      <c r="AK27">
        <f t="shared" si="41"/>
        <v>12</v>
      </c>
    </row>
    <row r="28" spans="1:37" x14ac:dyDescent="0.3">
      <c r="A28" s="62">
        <v>20</v>
      </c>
      <c r="B28" s="83">
        <v>118</v>
      </c>
      <c r="C28" s="83" t="s">
        <v>122</v>
      </c>
      <c r="D28" s="74" t="s">
        <v>606</v>
      </c>
      <c r="E28" s="83" t="s">
        <v>219</v>
      </c>
      <c r="F28" s="83">
        <v>522</v>
      </c>
      <c r="G28" s="41">
        <v>0.6</v>
      </c>
      <c r="H28" s="41">
        <v>1.75</v>
      </c>
      <c r="I28" s="73">
        <v>1.1000000000000001</v>
      </c>
      <c r="J28" s="73">
        <v>0.9</v>
      </c>
      <c r="K28" s="71">
        <f t="shared" si="32"/>
        <v>470</v>
      </c>
      <c r="L28" s="72"/>
      <c r="M28" s="72">
        <f t="shared" si="33"/>
        <v>470</v>
      </c>
      <c r="N28" s="83"/>
      <c r="O28" s="83"/>
      <c r="P28" s="83"/>
      <c r="Q28" s="83"/>
      <c r="R28" s="72">
        <f t="shared" si="34"/>
        <v>282</v>
      </c>
      <c r="S28" s="83">
        <f t="shared" si="35"/>
        <v>0</v>
      </c>
      <c r="T28" s="83"/>
      <c r="U28" s="83"/>
      <c r="V28" s="42">
        <f t="shared" si="36"/>
        <v>0</v>
      </c>
      <c r="W28" s="42">
        <f t="shared" si="37"/>
        <v>0.21</v>
      </c>
      <c r="X28" s="42">
        <f t="shared" si="38"/>
        <v>0.16</v>
      </c>
      <c r="Y28" s="42">
        <f t="shared" si="39"/>
        <v>0.16</v>
      </c>
      <c r="Z28" s="42">
        <f t="shared" si="40"/>
        <v>0.53</v>
      </c>
      <c r="AA28" s="42"/>
      <c r="AB28" s="83"/>
      <c r="AC28" s="83"/>
      <c r="AD28" s="83"/>
      <c r="AE28" s="83"/>
      <c r="AG28">
        <v>4</v>
      </c>
      <c r="AH28">
        <v>3</v>
      </c>
      <c r="AI28">
        <v>3</v>
      </c>
      <c r="AK28">
        <f t="shared" si="41"/>
        <v>10</v>
      </c>
    </row>
    <row r="29" spans="1:37" x14ac:dyDescent="0.3">
      <c r="A29" s="62">
        <v>21</v>
      </c>
      <c r="B29" s="83">
        <v>119</v>
      </c>
      <c r="C29" s="83" t="s">
        <v>122</v>
      </c>
      <c r="D29" s="74" t="s">
        <v>606</v>
      </c>
      <c r="E29" s="83" t="s">
        <v>219</v>
      </c>
      <c r="F29" s="83">
        <v>513</v>
      </c>
      <c r="G29" s="41">
        <v>0.6</v>
      </c>
      <c r="H29" s="41">
        <v>1.75</v>
      </c>
      <c r="I29" s="73">
        <v>1.1000000000000001</v>
      </c>
      <c r="J29" s="73">
        <v>0.9</v>
      </c>
      <c r="K29" s="71">
        <f t="shared" si="32"/>
        <v>462</v>
      </c>
      <c r="L29" s="72"/>
      <c r="M29" s="72">
        <f t="shared" si="33"/>
        <v>462</v>
      </c>
      <c r="N29" s="83"/>
      <c r="O29" s="83"/>
      <c r="P29" s="83"/>
      <c r="Q29" s="83"/>
      <c r="R29" s="72">
        <f t="shared" si="34"/>
        <v>277</v>
      </c>
      <c r="S29" s="83">
        <f t="shared" si="35"/>
        <v>0</v>
      </c>
      <c r="T29" s="83"/>
      <c r="U29" s="83"/>
      <c r="V29" s="42">
        <f t="shared" si="36"/>
        <v>0.05</v>
      </c>
      <c r="W29" s="42">
        <f t="shared" si="37"/>
        <v>0.15</v>
      </c>
      <c r="X29" s="42">
        <f t="shared" si="38"/>
        <v>0.15</v>
      </c>
      <c r="Y29" s="42">
        <f t="shared" si="39"/>
        <v>0.1</v>
      </c>
      <c r="Z29" s="42">
        <f t="shared" si="40"/>
        <v>0.44999999999999996</v>
      </c>
      <c r="AA29" s="42"/>
      <c r="AB29" s="83"/>
      <c r="AC29" s="83"/>
      <c r="AD29" s="83"/>
      <c r="AE29" s="83"/>
      <c r="AF29">
        <v>1</v>
      </c>
      <c r="AG29">
        <v>3</v>
      </c>
      <c r="AH29">
        <v>3</v>
      </c>
      <c r="AI29">
        <v>2</v>
      </c>
      <c r="AK29">
        <f t="shared" si="41"/>
        <v>9</v>
      </c>
    </row>
    <row r="30" spans="1:37" x14ac:dyDescent="0.3">
      <c r="A30" s="62">
        <v>22</v>
      </c>
      <c r="B30" s="83">
        <v>120</v>
      </c>
      <c r="C30" s="83" t="s">
        <v>122</v>
      </c>
      <c r="D30" s="74" t="s">
        <v>611</v>
      </c>
      <c r="E30" s="83" t="s">
        <v>219</v>
      </c>
      <c r="F30" s="83">
        <v>502</v>
      </c>
      <c r="G30" s="41">
        <v>0.6</v>
      </c>
      <c r="H30" s="41">
        <v>1.75</v>
      </c>
      <c r="I30" s="73">
        <v>1.1000000000000001</v>
      </c>
      <c r="J30" s="73">
        <v>0.9</v>
      </c>
      <c r="K30" s="71">
        <f t="shared" ref="K30:K32" si="42">M30-L30</f>
        <v>452</v>
      </c>
      <c r="L30" s="72"/>
      <c r="M30" s="72">
        <f t="shared" ref="M30:M32" si="43">ROUND(F30*J30,0)</f>
        <v>452</v>
      </c>
      <c r="N30" s="83"/>
      <c r="O30" s="83"/>
      <c r="P30" s="83"/>
      <c r="Q30" s="83"/>
      <c r="R30" s="72">
        <f t="shared" ref="R30:R32" si="44">ROUND(0.6*(M30+O30+Q30),0)</f>
        <v>271</v>
      </c>
      <c r="S30" s="83">
        <f t="shared" ref="S30:S32" si="45">ROUND(AJ30*F30,0)</f>
        <v>0</v>
      </c>
      <c r="T30" s="83"/>
      <c r="U30" s="83"/>
      <c r="V30" s="42">
        <f t="shared" ref="V30:V32" si="46">ROUND(F30*AF30/10000,2)</f>
        <v>0</v>
      </c>
      <c r="W30" s="42">
        <f t="shared" ref="W30:W32" si="47">ROUND(F30*AG30/10000,2)</f>
        <v>0.15</v>
      </c>
      <c r="X30" s="42">
        <f t="shared" ref="X30:X32" si="48">ROUND(F30*AH30/10000,2)</f>
        <v>0.15</v>
      </c>
      <c r="Y30" s="42">
        <f t="shared" ref="Y30:Y32" si="49">ROUND(F30*AI30/10000,2)</f>
        <v>0.1</v>
      </c>
      <c r="Z30" s="42">
        <f t="shared" ref="Z30:Z32" si="50">V30+W30+X30+Y30</f>
        <v>0.4</v>
      </c>
      <c r="AA30" s="42"/>
      <c r="AB30" s="83"/>
      <c r="AC30" s="83"/>
      <c r="AD30" s="83">
        <v>1</v>
      </c>
      <c r="AE30" s="83"/>
      <c r="AG30">
        <v>3</v>
      </c>
      <c r="AH30">
        <v>3</v>
      </c>
      <c r="AI30">
        <v>2</v>
      </c>
      <c r="AK30">
        <f t="shared" ref="AK30:AK32" si="51">AF30+AG30+AH30+AI30</f>
        <v>8</v>
      </c>
    </row>
    <row r="31" spans="1:37" x14ac:dyDescent="0.3">
      <c r="A31" s="62">
        <v>23</v>
      </c>
      <c r="B31" s="83">
        <v>121</v>
      </c>
      <c r="C31" s="83" t="s">
        <v>122</v>
      </c>
      <c r="D31" s="74" t="s">
        <v>611</v>
      </c>
      <c r="E31" s="83" t="s">
        <v>219</v>
      </c>
      <c r="F31" s="83">
        <v>493</v>
      </c>
      <c r="G31" s="41">
        <v>0.6</v>
      </c>
      <c r="H31" s="41">
        <v>1.75</v>
      </c>
      <c r="I31" s="73">
        <v>1.1000000000000001</v>
      </c>
      <c r="J31" s="73">
        <v>0.9</v>
      </c>
      <c r="K31" s="71">
        <f t="shared" si="42"/>
        <v>444</v>
      </c>
      <c r="L31" s="72"/>
      <c r="M31" s="72">
        <f t="shared" si="43"/>
        <v>444</v>
      </c>
      <c r="N31" s="83"/>
      <c r="O31" s="83"/>
      <c r="P31" s="83"/>
      <c r="Q31" s="83"/>
      <c r="R31" s="72">
        <f t="shared" si="44"/>
        <v>266</v>
      </c>
      <c r="S31" s="83">
        <f t="shared" si="45"/>
        <v>0</v>
      </c>
      <c r="T31" s="83"/>
      <c r="U31" s="83"/>
      <c r="V31" s="42">
        <f t="shared" si="46"/>
        <v>0</v>
      </c>
      <c r="W31" s="42">
        <f t="shared" si="47"/>
        <v>0.2</v>
      </c>
      <c r="X31" s="42">
        <f t="shared" si="48"/>
        <v>0.15</v>
      </c>
      <c r="Y31" s="42">
        <f t="shared" si="49"/>
        <v>0.15</v>
      </c>
      <c r="Z31" s="42">
        <f t="shared" si="50"/>
        <v>0.5</v>
      </c>
      <c r="AA31" s="42"/>
      <c r="AB31" s="83"/>
      <c r="AC31" s="83"/>
      <c r="AD31" s="83"/>
      <c r="AE31" s="83"/>
      <c r="AG31">
        <v>4</v>
      </c>
      <c r="AH31">
        <v>3</v>
      </c>
      <c r="AI31">
        <v>3</v>
      </c>
      <c r="AK31">
        <f t="shared" si="51"/>
        <v>10</v>
      </c>
    </row>
    <row r="32" spans="1:37" x14ac:dyDescent="0.3">
      <c r="A32" s="62">
        <v>24</v>
      </c>
      <c r="B32" s="83">
        <v>122</v>
      </c>
      <c r="C32" s="83" t="s">
        <v>122</v>
      </c>
      <c r="D32" s="74" t="s">
        <v>612</v>
      </c>
      <c r="E32" s="83" t="s">
        <v>219</v>
      </c>
      <c r="F32" s="83">
        <v>567</v>
      </c>
      <c r="G32" s="41">
        <v>0.6</v>
      </c>
      <c r="H32" s="41">
        <v>1.75</v>
      </c>
      <c r="I32" s="73">
        <v>1.1000000000000001</v>
      </c>
      <c r="J32" s="73">
        <v>0.6</v>
      </c>
      <c r="K32" s="71">
        <f t="shared" si="42"/>
        <v>340</v>
      </c>
      <c r="L32" s="72"/>
      <c r="M32" s="72">
        <f t="shared" si="43"/>
        <v>340</v>
      </c>
      <c r="N32" s="83"/>
      <c r="O32" s="83"/>
      <c r="P32" s="83"/>
      <c r="Q32" s="83"/>
      <c r="R32" s="72">
        <f t="shared" si="44"/>
        <v>204</v>
      </c>
      <c r="S32" s="83">
        <f t="shared" si="45"/>
        <v>0</v>
      </c>
      <c r="T32" s="83"/>
      <c r="U32" s="83"/>
      <c r="V32" s="42">
        <f t="shared" si="46"/>
        <v>0</v>
      </c>
      <c r="W32" s="42">
        <f t="shared" si="47"/>
        <v>0.17</v>
      </c>
      <c r="X32" s="42">
        <f t="shared" si="48"/>
        <v>0.11</v>
      </c>
      <c r="Y32" s="42">
        <f t="shared" si="49"/>
        <v>0.06</v>
      </c>
      <c r="Z32" s="42">
        <f t="shared" si="50"/>
        <v>0.34</v>
      </c>
      <c r="AA32" s="72">
        <v>1</v>
      </c>
      <c r="AB32" s="83"/>
      <c r="AC32" s="83"/>
      <c r="AD32" s="83"/>
      <c r="AE32" s="83"/>
      <c r="AG32">
        <v>3</v>
      </c>
      <c r="AH32">
        <v>2</v>
      </c>
      <c r="AI32">
        <v>1</v>
      </c>
      <c r="AK32">
        <f t="shared" si="51"/>
        <v>6</v>
      </c>
    </row>
    <row r="33" spans="1:37" x14ac:dyDescent="0.3">
      <c r="A33" s="62">
        <v>25</v>
      </c>
      <c r="B33" s="83">
        <v>123</v>
      </c>
      <c r="C33" s="83" t="s">
        <v>122</v>
      </c>
      <c r="D33" s="74" t="s">
        <v>613</v>
      </c>
      <c r="E33" s="83" t="s">
        <v>219</v>
      </c>
      <c r="F33" s="83">
        <v>508</v>
      </c>
      <c r="G33" s="41">
        <v>0.6</v>
      </c>
      <c r="H33" s="41">
        <v>1.75</v>
      </c>
      <c r="I33" s="73">
        <v>1.1000000000000001</v>
      </c>
      <c r="J33" s="73">
        <v>1</v>
      </c>
      <c r="K33" s="71">
        <f t="shared" ref="K33:K34" si="52">M33-L33</f>
        <v>508</v>
      </c>
      <c r="L33" s="72"/>
      <c r="M33" s="72">
        <f t="shared" ref="M33:M34" si="53">ROUND(F33*J33,0)</f>
        <v>508</v>
      </c>
      <c r="N33" s="83"/>
      <c r="O33" s="83"/>
      <c r="P33" s="83"/>
      <c r="Q33" s="83"/>
      <c r="R33" s="72">
        <f t="shared" ref="R33:R34" si="54">ROUND(0.6*(M33+O33+Q33),0)</f>
        <v>305</v>
      </c>
      <c r="S33" s="83">
        <f t="shared" ref="S33:S34" si="55">ROUND(AJ33*F33,0)</f>
        <v>0</v>
      </c>
      <c r="T33" s="83"/>
      <c r="U33" s="83"/>
      <c r="V33" s="42">
        <f t="shared" ref="V33:V34" si="56">ROUND(F33*AF33/10000,2)</f>
        <v>0.1</v>
      </c>
      <c r="W33" s="42">
        <f t="shared" ref="W33:W34" si="57">ROUND(F33*AG33/10000,2)</f>
        <v>0.36</v>
      </c>
      <c r="X33" s="42">
        <f t="shared" ref="X33:X34" si="58">ROUND(F33*AH33/10000,2)</f>
        <v>0.1</v>
      </c>
      <c r="Y33" s="42">
        <f t="shared" ref="Y33:Y34" si="59">ROUND(F33*AI33/10000,2)</f>
        <v>0.03</v>
      </c>
      <c r="Z33" s="42">
        <f t="shared" ref="Z33:Z34" si="60">V33+W33+X33+Y33</f>
        <v>0.59</v>
      </c>
      <c r="AA33" s="42"/>
      <c r="AB33" s="83"/>
      <c r="AC33" s="83"/>
      <c r="AD33" s="83"/>
      <c r="AE33" s="83"/>
      <c r="AF33">
        <v>2</v>
      </c>
      <c r="AG33">
        <v>7</v>
      </c>
      <c r="AH33">
        <v>2</v>
      </c>
      <c r="AI33">
        <v>0.5</v>
      </c>
      <c r="AK33">
        <f t="shared" si="11"/>
        <v>11.5</v>
      </c>
    </row>
    <row r="34" spans="1:37" x14ac:dyDescent="0.3">
      <c r="A34" s="62">
        <v>26</v>
      </c>
      <c r="B34" s="83">
        <v>124</v>
      </c>
      <c r="C34" s="83" t="s">
        <v>122</v>
      </c>
      <c r="D34" s="74" t="s">
        <v>613</v>
      </c>
      <c r="E34" s="83" t="s">
        <v>219</v>
      </c>
      <c r="F34" s="83">
        <v>577</v>
      </c>
      <c r="G34" s="41">
        <v>0.6</v>
      </c>
      <c r="H34" s="41">
        <v>1.75</v>
      </c>
      <c r="I34" s="73">
        <v>1.1000000000000001</v>
      </c>
      <c r="J34" s="73">
        <v>0.9</v>
      </c>
      <c r="K34" s="71">
        <f t="shared" si="52"/>
        <v>519</v>
      </c>
      <c r="L34" s="72"/>
      <c r="M34" s="72">
        <f t="shared" si="53"/>
        <v>519</v>
      </c>
      <c r="N34" s="83"/>
      <c r="O34" s="83"/>
      <c r="P34" s="83"/>
      <c r="Q34" s="83"/>
      <c r="R34" s="72">
        <f t="shared" si="54"/>
        <v>311</v>
      </c>
      <c r="S34" s="83">
        <f t="shared" si="55"/>
        <v>0</v>
      </c>
      <c r="T34" s="83"/>
      <c r="U34" s="83"/>
      <c r="V34" s="42">
        <f t="shared" si="56"/>
        <v>0</v>
      </c>
      <c r="W34" s="42">
        <f t="shared" si="57"/>
        <v>0.28999999999999998</v>
      </c>
      <c r="X34" s="42">
        <f t="shared" si="58"/>
        <v>0.17</v>
      </c>
      <c r="Y34" s="42">
        <f t="shared" si="59"/>
        <v>0</v>
      </c>
      <c r="Z34" s="42">
        <f t="shared" si="60"/>
        <v>0.45999999999999996</v>
      </c>
      <c r="AA34" s="42"/>
      <c r="AB34" s="83"/>
      <c r="AC34" s="83"/>
      <c r="AD34" s="83"/>
      <c r="AE34" s="83"/>
      <c r="AG34">
        <v>5</v>
      </c>
      <c r="AH34">
        <v>3</v>
      </c>
      <c r="AK34">
        <f t="shared" si="11"/>
        <v>8</v>
      </c>
    </row>
    <row r="35" spans="1:37" x14ac:dyDescent="0.3">
      <c r="A35" s="62">
        <v>27</v>
      </c>
      <c r="B35" s="83">
        <v>125</v>
      </c>
      <c r="C35" s="83" t="s">
        <v>122</v>
      </c>
      <c r="D35" s="74" t="s">
        <v>613</v>
      </c>
      <c r="E35" s="83" t="s">
        <v>219</v>
      </c>
      <c r="F35" s="83">
        <v>229</v>
      </c>
      <c r="G35" s="41">
        <v>0.6</v>
      </c>
      <c r="H35" s="41">
        <v>1.75</v>
      </c>
      <c r="I35" s="73">
        <v>1.1000000000000001</v>
      </c>
      <c r="J35" s="73">
        <v>0.9</v>
      </c>
      <c r="K35" s="71">
        <f t="shared" ref="K35" si="61">M35-L35</f>
        <v>206</v>
      </c>
      <c r="L35" s="72"/>
      <c r="M35" s="72">
        <f t="shared" ref="M35" si="62">ROUND(F35*J35,0)</f>
        <v>206</v>
      </c>
      <c r="N35" s="83"/>
      <c r="O35" s="83"/>
      <c r="P35" s="83"/>
      <c r="Q35" s="83"/>
      <c r="R35" s="72">
        <f t="shared" ref="R35" si="63">ROUND(0.6*(M35+O35+Q35),0)</f>
        <v>124</v>
      </c>
      <c r="S35" s="83">
        <f t="shared" ref="S35" si="64">ROUND(AJ35*F35,0)</f>
        <v>0</v>
      </c>
      <c r="T35" s="83"/>
      <c r="U35" s="83"/>
      <c r="V35" s="42">
        <f t="shared" ref="V35" si="65">ROUND(F35*AF35/10000,2)</f>
        <v>0.05</v>
      </c>
      <c r="W35" s="42">
        <f t="shared" ref="W35" si="66">ROUND(F35*AG35/10000,2)</f>
        <v>0.05</v>
      </c>
      <c r="X35" s="42">
        <f t="shared" ref="X35" si="67">ROUND(F35*AH35/10000,2)</f>
        <v>0.05</v>
      </c>
      <c r="Y35" s="42">
        <f t="shared" ref="Y35" si="68">ROUND(F35*AI35/10000,2)</f>
        <v>0.02</v>
      </c>
      <c r="Z35" s="42">
        <f t="shared" ref="Z35" si="69">V35+W35+X35+Y35</f>
        <v>0.17</v>
      </c>
      <c r="AA35" s="42"/>
      <c r="AB35" s="83"/>
      <c r="AC35" s="83"/>
      <c r="AD35" s="83"/>
      <c r="AE35" s="83"/>
      <c r="AF35">
        <v>2</v>
      </c>
      <c r="AG35">
        <v>2</v>
      </c>
      <c r="AH35">
        <v>2</v>
      </c>
      <c r="AI35">
        <v>1</v>
      </c>
      <c r="AK35">
        <f t="shared" ref="AK35" si="70">AF35+AG35+AH35+AI35</f>
        <v>7</v>
      </c>
    </row>
    <row r="36" spans="1:37" x14ac:dyDescent="0.3">
      <c r="A36" s="62">
        <v>28</v>
      </c>
      <c r="B36" s="83">
        <v>126</v>
      </c>
      <c r="C36" s="83" t="s">
        <v>122</v>
      </c>
      <c r="D36" s="74" t="s">
        <v>615</v>
      </c>
      <c r="E36" s="83" t="s">
        <v>202</v>
      </c>
      <c r="F36" s="83">
        <v>147</v>
      </c>
      <c r="G36" s="41">
        <v>0.6</v>
      </c>
      <c r="H36" s="41">
        <v>1.75</v>
      </c>
      <c r="I36" s="73">
        <v>1.1000000000000001</v>
      </c>
      <c r="J36" s="73">
        <v>0.6</v>
      </c>
      <c r="K36" s="71">
        <f t="shared" ref="K36:K43" si="71">M36-L36</f>
        <v>88</v>
      </c>
      <c r="L36" s="72"/>
      <c r="M36" s="72">
        <f t="shared" ref="M36:M43" si="72">ROUND(F36*J36,0)</f>
        <v>88</v>
      </c>
      <c r="N36" s="83"/>
      <c r="O36" s="83"/>
      <c r="P36" s="83"/>
      <c r="Q36" s="83"/>
      <c r="R36" s="72">
        <f t="shared" ref="R36:R43" si="73">ROUND(0.6*(M36+O36+Q36),0)</f>
        <v>53</v>
      </c>
      <c r="S36" s="83">
        <f t="shared" ref="S36:S43" si="74">ROUND(AJ36*F36,0)</f>
        <v>0</v>
      </c>
      <c r="T36" s="83"/>
      <c r="U36" s="83"/>
      <c r="V36" s="42">
        <f t="shared" ref="V36:V43" si="75">ROUND(F36*AF36/10000,2)</f>
        <v>0.03</v>
      </c>
      <c r="W36" s="42">
        <f t="shared" ref="W36:W43" si="76">ROUND(F36*AG36/10000,2)</f>
        <v>7.0000000000000007E-2</v>
      </c>
      <c r="X36" s="42">
        <f t="shared" ref="X36:X43" si="77">ROUND(F36*AH36/10000,2)</f>
        <v>0</v>
      </c>
      <c r="Y36" s="42">
        <f t="shared" ref="Y36:Y43" si="78">ROUND(F36*AI36/10000,2)</f>
        <v>0</v>
      </c>
      <c r="Z36" s="42">
        <f t="shared" ref="Z36:Z43" si="79">V36+W36+X36+Y36</f>
        <v>0.1</v>
      </c>
      <c r="AA36" s="42"/>
      <c r="AB36" s="83"/>
      <c r="AC36" s="83"/>
      <c r="AD36" s="83"/>
      <c r="AE36" s="83"/>
      <c r="AF36">
        <v>2</v>
      </c>
      <c r="AG36">
        <v>5</v>
      </c>
      <c r="AK36">
        <f t="shared" ref="AK36:AK43" si="80">AF36+AG36+AH36+AI36</f>
        <v>7</v>
      </c>
    </row>
    <row r="37" spans="1:37" x14ac:dyDescent="0.3">
      <c r="A37" s="62">
        <v>29</v>
      </c>
      <c r="B37" s="83">
        <v>127</v>
      </c>
      <c r="C37" s="83" t="s">
        <v>122</v>
      </c>
      <c r="D37" s="74" t="s">
        <v>615</v>
      </c>
      <c r="E37" s="83" t="s">
        <v>202</v>
      </c>
      <c r="F37" s="83">
        <v>144</v>
      </c>
      <c r="G37" s="41">
        <v>0.6</v>
      </c>
      <c r="H37" s="41">
        <v>1.75</v>
      </c>
      <c r="I37" s="73">
        <v>1.1000000000000001</v>
      </c>
      <c r="J37" s="73">
        <v>0.8</v>
      </c>
      <c r="K37" s="71">
        <f t="shared" si="71"/>
        <v>115</v>
      </c>
      <c r="L37" s="72"/>
      <c r="M37" s="72">
        <f t="shared" si="72"/>
        <v>115</v>
      </c>
      <c r="N37" s="83"/>
      <c r="O37" s="83"/>
      <c r="P37" s="83"/>
      <c r="Q37" s="83"/>
      <c r="R37" s="72">
        <f t="shared" si="73"/>
        <v>69</v>
      </c>
      <c r="S37" s="83">
        <f t="shared" si="74"/>
        <v>0</v>
      </c>
      <c r="T37" s="83"/>
      <c r="U37" s="83"/>
      <c r="V37" s="42">
        <f t="shared" si="75"/>
        <v>0.03</v>
      </c>
      <c r="W37" s="42">
        <f t="shared" si="76"/>
        <v>0.04</v>
      </c>
      <c r="X37" s="42">
        <f t="shared" si="77"/>
        <v>0.03</v>
      </c>
      <c r="Y37" s="42">
        <f t="shared" si="78"/>
        <v>0.01</v>
      </c>
      <c r="Z37" s="42">
        <f t="shared" si="79"/>
        <v>0.11</v>
      </c>
      <c r="AA37" s="42"/>
      <c r="AB37" s="83"/>
      <c r="AC37" s="83"/>
      <c r="AD37" s="83"/>
      <c r="AE37" s="83"/>
      <c r="AF37">
        <v>2</v>
      </c>
      <c r="AG37">
        <v>3</v>
      </c>
      <c r="AH37">
        <v>2</v>
      </c>
      <c r="AI37">
        <v>1</v>
      </c>
      <c r="AK37">
        <f t="shared" si="80"/>
        <v>8</v>
      </c>
    </row>
    <row r="38" spans="1:37" x14ac:dyDescent="0.3">
      <c r="A38" s="62">
        <v>30</v>
      </c>
      <c r="B38" s="83">
        <v>128</v>
      </c>
      <c r="C38" s="83" t="s">
        <v>122</v>
      </c>
      <c r="D38" s="74" t="s">
        <v>615</v>
      </c>
      <c r="E38" s="83" t="s">
        <v>219</v>
      </c>
      <c r="F38" s="83">
        <v>183</v>
      </c>
      <c r="G38" s="41">
        <v>0.6</v>
      </c>
      <c r="H38" s="41">
        <v>1.75</v>
      </c>
      <c r="I38" s="73">
        <v>1.1000000000000001</v>
      </c>
      <c r="J38" s="73">
        <v>1.1000000000000001</v>
      </c>
      <c r="K38" s="71">
        <f t="shared" si="71"/>
        <v>201</v>
      </c>
      <c r="L38" s="72"/>
      <c r="M38" s="72">
        <f t="shared" si="72"/>
        <v>201</v>
      </c>
      <c r="N38" s="83"/>
      <c r="O38" s="83"/>
      <c r="P38" s="83"/>
      <c r="Q38" s="83"/>
      <c r="R38" s="72">
        <f t="shared" si="73"/>
        <v>121</v>
      </c>
      <c r="S38" s="83">
        <f t="shared" si="74"/>
        <v>0</v>
      </c>
      <c r="T38" s="83"/>
      <c r="U38" s="83"/>
      <c r="V38" s="42">
        <f t="shared" si="75"/>
        <v>0</v>
      </c>
      <c r="W38" s="42">
        <f t="shared" si="76"/>
        <v>7.0000000000000007E-2</v>
      </c>
      <c r="X38" s="42">
        <f t="shared" si="77"/>
        <v>0.05</v>
      </c>
      <c r="Y38" s="42">
        <f t="shared" si="78"/>
        <v>0.05</v>
      </c>
      <c r="Z38" s="42">
        <f t="shared" si="79"/>
        <v>0.17</v>
      </c>
      <c r="AA38" s="42"/>
      <c r="AB38" s="83"/>
      <c r="AC38" s="83"/>
      <c r="AD38" s="83"/>
      <c r="AE38" s="83"/>
      <c r="AG38">
        <v>4</v>
      </c>
      <c r="AH38">
        <v>3</v>
      </c>
      <c r="AI38">
        <v>3</v>
      </c>
      <c r="AK38">
        <f t="shared" si="80"/>
        <v>10</v>
      </c>
    </row>
    <row r="39" spans="1:37" x14ac:dyDescent="0.3">
      <c r="A39" s="62">
        <v>31</v>
      </c>
      <c r="B39" s="83">
        <v>129</v>
      </c>
      <c r="C39" s="83" t="s">
        <v>122</v>
      </c>
      <c r="D39" s="74" t="s">
        <v>616</v>
      </c>
      <c r="E39" s="83" t="s">
        <v>219</v>
      </c>
      <c r="F39" s="83">
        <v>297</v>
      </c>
      <c r="G39" s="41">
        <v>0.6</v>
      </c>
      <c r="H39" s="41">
        <v>1.75</v>
      </c>
      <c r="I39" s="73">
        <v>1.1000000000000001</v>
      </c>
      <c r="J39" s="73">
        <v>1.1000000000000001</v>
      </c>
      <c r="K39" s="71">
        <f t="shared" si="71"/>
        <v>327</v>
      </c>
      <c r="L39" s="72"/>
      <c r="M39" s="72">
        <f t="shared" si="72"/>
        <v>327</v>
      </c>
      <c r="N39" s="83"/>
      <c r="O39" s="83"/>
      <c r="P39" s="83"/>
      <c r="Q39" s="83"/>
      <c r="R39" s="72">
        <f t="shared" si="73"/>
        <v>196</v>
      </c>
      <c r="S39" s="83">
        <f t="shared" si="74"/>
        <v>0</v>
      </c>
      <c r="T39" s="83"/>
      <c r="U39" s="83"/>
      <c r="V39" s="42">
        <f t="shared" si="75"/>
        <v>0</v>
      </c>
      <c r="W39" s="42">
        <f t="shared" si="76"/>
        <v>0.24</v>
      </c>
      <c r="X39" s="42">
        <f t="shared" si="77"/>
        <v>0.06</v>
      </c>
      <c r="Y39" s="42">
        <f t="shared" si="78"/>
        <v>0.03</v>
      </c>
      <c r="Z39" s="42">
        <f t="shared" si="79"/>
        <v>0.32999999999999996</v>
      </c>
      <c r="AA39" s="42"/>
      <c r="AB39" s="83"/>
      <c r="AC39" s="83"/>
      <c r="AD39" s="83"/>
      <c r="AE39" s="83"/>
      <c r="AG39">
        <v>8</v>
      </c>
      <c r="AH39">
        <v>2</v>
      </c>
      <c r="AI39">
        <v>1</v>
      </c>
      <c r="AK39">
        <f t="shared" si="80"/>
        <v>11</v>
      </c>
    </row>
    <row r="40" spans="1:37" ht="26.4" x14ac:dyDescent="0.3">
      <c r="A40" s="62">
        <v>32</v>
      </c>
      <c r="B40" s="83">
        <v>130</v>
      </c>
      <c r="C40" s="83" t="s">
        <v>122</v>
      </c>
      <c r="D40" s="74" t="s">
        <v>617</v>
      </c>
      <c r="E40" s="83" t="s">
        <v>219</v>
      </c>
      <c r="F40" s="83">
        <v>678</v>
      </c>
      <c r="G40" s="41">
        <v>0.6</v>
      </c>
      <c r="H40" s="41">
        <v>1.75</v>
      </c>
      <c r="I40" s="73">
        <v>1.1000000000000001</v>
      </c>
      <c r="J40" s="73">
        <v>1.1000000000000001</v>
      </c>
      <c r="K40" s="71">
        <f t="shared" si="71"/>
        <v>746</v>
      </c>
      <c r="L40" s="72"/>
      <c r="M40" s="72">
        <f t="shared" si="72"/>
        <v>746</v>
      </c>
      <c r="N40" s="83"/>
      <c r="O40" s="83"/>
      <c r="P40" s="83"/>
      <c r="Q40" s="83"/>
      <c r="R40" s="72">
        <f t="shared" si="73"/>
        <v>448</v>
      </c>
      <c r="S40" s="83">
        <f t="shared" si="74"/>
        <v>0</v>
      </c>
      <c r="T40" s="83"/>
      <c r="U40" s="83"/>
      <c r="V40" s="42">
        <f t="shared" si="75"/>
        <v>7.0000000000000007E-2</v>
      </c>
      <c r="W40" s="42">
        <f t="shared" si="76"/>
        <v>7.0000000000000007E-2</v>
      </c>
      <c r="X40" s="42">
        <f t="shared" si="77"/>
        <v>0.2</v>
      </c>
      <c r="Y40" s="42">
        <f t="shared" si="78"/>
        <v>0.17</v>
      </c>
      <c r="Z40" s="42">
        <f t="shared" si="79"/>
        <v>0.51</v>
      </c>
      <c r="AA40" s="42"/>
      <c r="AB40" s="83"/>
      <c r="AC40" s="83">
        <f>ROUND(F40*0.01,0)</f>
        <v>7</v>
      </c>
      <c r="AD40" s="83"/>
      <c r="AE40" s="44" t="s">
        <v>733</v>
      </c>
      <c r="AF40">
        <v>1</v>
      </c>
      <c r="AG40">
        <v>1</v>
      </c>
      <c r="AH40">
        <v>3</v>
      </c>
      <c r="AI40">
        <v>2.5</v>
      </c>
      <c r="AK40">
        <f t="shared" si="80"/>
        <v>7.5</v>
      </c>
    </row>
    <row r="41" spans="1:37" x14ac:dyDescent="0.3">
      <c r="A41" s="62">
        <v>33</v>
      </c>
      <c r="B41" s="83">
        <v>131</v>
      </c>
      <c r="C41" s="83" t="s">
        <v>122</v>
      </c>
      <c r="D41" s="74" t="s">
        <v>616</v>
      </c>
      <c r="E41" s="83" t="s">
        <v>219</v>
      </c>
      <c r="F41" s="83">
        <v>251</v>
      </c>
      <c r="G41" s="41">
        <v>0.6</v>
      </c>
      <c r="H41" s="41">
        <v>1.75</v>
      </c>
      <c r="I41" s="73">
        <v>1.1000000000000001</v>
      </c>
      <c r="J41" s="73">
        <v>1</v>
      </c>
      <c r="K41" s="71">
        <f t="shared" si="71"/>
        <v>251</v>
      </c>
      <c r="L41" s="72"/>
      <c r="M41" s="72">
        <f t="shared" si="72"/>
        <v>251</v>
      </c>
      <c r="N41" s="83"/>
      <c r="O41" s="83"/>
      <c r="P41" s="83"/>
      <c r="Q41" s="83"/>
      <c r="R41" s="72">
        <f t="shared" si="73"/>
        <v>151</v>
      </c>
      <c r="S41" s="83">
        <f t="shared" si="74"/>
        <v>0</v>
      </c>
      <c r="T41" s="83"/>
      <c r="U41" s="83"/>
      <c r="V41" s="42">
        <f t="shared" si="75"/>
        <v>0.03</v>
      </c>
      <c r="W41" s="42">
        <f t="shared" si="76"/>
        <v>0.08</v>
      </c>
      <c r="X41" s="42">
        <f t="shared" si="77"/>
        <v>0.03</v>
      </c>
      <c r="Y41" s="42">
        <f t="shared" si="78"/>
        <v>0.08</v>
      </c>
      <c r="Z41" s="42">
        <f t="shared" si="79"/>
        <v>0.22000000000000003</v>
      </c>
      <c r="AA41" s="42"/>
      <c r="AB41" s="83"/>
      <c r="AC41" s="83"/>
      <c r="AD41" s="83"/>
      <c r="AE41" s="83"/>
      <c r="AF41">
        <v>1</v>
      </c>
      <c r="AG41">
        <v>3</v>
      </c>
      <c r="AH41">
        <v>1</v>
      </c>
      <c r="AI41">
        <v>3</v>
      </c>
      <c r="AK41">
        <f t="shared" si="80"/>
        <v>8</v>
      </c>
    </row>
    <row r="42" spans="1:37" ht="26.4" x14ac:dyDescent="0.3">
      <c r="A42" s="62">
        <v>34</v>
      </c>
      <c r="B42" s="83">
        <v>132</v>
      </c>
      <c r="C42" s="83" t="s">
        <v>122</v>
      </c>
      <c r="D42" s="74" t="s">
        <v>618</v>
      </c>
      <c r="E42" s="83" t="s">
        <v>219</v>
      </c>
      <c r="F42" s="83">
        <v>512</v>
      </c>
      <c r="G42" s="41">
        <v>0.6</v>
      </c>
      <c r="H42" s="41">
        <v>1.75</v>
      </c>
      <c r="I42" s="73">
        <v>1.1000000000000001</v>
      </c>
      <c r="J42" s="73">
        <v>1</v>
      </c>
      <c r="K42" s="71">
        <f t="shared" si="71"/>
        <v>512</v>
      </c>
      <c r="L42" s="72"/>
      <c r="M42" s="72">
        <f t="shared" si="72"/>
        <v>512</v>
      </c>
      <c r="N42" s="83"/>
      <c r="O42" s="83"/>
      <c r="P42" s="83"/>
      <c r="Q42" s="83"/>
      <c r="R42" s="72">
        <f t="shared" si="73"/>
        <v>307</v>
      </c>
      <c r="S42" s="83">
        <f t="shared" si="74"/>
        <v>0</v>
      </c>
      <c r="T42" s="83"/>
      <c r="U42" s="83"/>
      <c r="V42" s="42">
        <f t="shared" si="75"/>
        <v>0.41</v>
      </c>
      <c r="W42" s="42">
        <f t="shared" si="76"/>
        <v>0</v>
      </c>
      <c r="X42" s="42">
        <f t="shared" si="77"/>
        <v>0.1</v>
      </c>
      <c r="Y42" s="42">
        <f t="shared" si="78"/>
        <v>0.05</v>
      </c>
      <c r="Z42" s="42">
        <f t="shared" si="79"/>
        <v>0.56000000000000005</v>
      </c>
      <c r="AA42" s="42"/>
      <c r="AB42" s="83"/>
      <c r="AC42" s="83">
        <f>ROUND(F42*0.03,0)</f>
        <v>15</v>
      </c>
      <c r="AD42" s="83"/>
      <c r="AE42" s="44" t="s">
        <v>733</v>
      </c>
      <c r="AF42">
        <v>8</v>
      </c>
      <c r="AH42">
        <v>2</v>
      </c>
      <c r="AI42">
        <v>1</v>
      </c>
      <c r="AK42">
        <f t="shared" si="80"/>
        <v>11</v>
      </c>
    </row>
    <row r="43" spans="1:37" ht="26.4" x14ac:dyDescent="0.3">
      <c r="A43" s="62">
        <v>35</v>
      </c>
      <c r="B43" s="83">
        <v>133</v>
      </c>
      <c r="C43" s="83" t="s">
        <v>122</v>
      </c>
      <c r="D43" s="74" t="s">
        <v>617</v>
      </c>
      <c r="E43" s="83" t="s">
        <v>219</v>
      </c>
      <c r="F43" s="83">
        <v>218</v>
      </c>
      <c r="G43" s="41">
        <v>0.6</v>
      </c>
      <c r="H43" s="41">
        <v>1.75</v>
      </c>
      <c r="I43" s="73">
        <v>1.1000000000000001</v>
      </c>
      <c r="J43" s="73">
        <v>1.1000000000000001</v>
      </c>
      <c r="K43" s="71">
        <f t="shared" si="71"/>
        <v>240</v>
      </c>
      <c r="L43" s="72"/>
      <c r="M43" s="72">
        <f t="shared" si="72"/>
        <v>240</v>
      </c>
      <c r="N43" s="83"/>
      <c r="O43" s="83"/>
      <c r="P43" s="83"/>
      <c r="Q43" s="83"/>
      <c r="R43" s="72">
        <f t="shared" si="73"/>
        <v>144</v>
      </c>
      <c r="S43" s="83">
        <f t="shared" si="74"/>
        <v>0</v>
      </c>
      <c r="T43" s="83"/>
      <c r="U43" s="83"/>
      <c r="V43" s="42">
        <f t="shared" si="75"/>
        <v>0</v>
      </c>
      <c r="W43" s="42">
        <f t="shared" si="76"/>
        <v>0.04</v>
      </c>
      <c r="X43" s="42">
        <f t="shared" si="77"/>
        <v>7.0000000000000007E-2</v>
      </c>
      <c r="Y43" s="42">
        <f t="shared" si="78"/>
        <v>7.0000000000000007E-2</v>
      </c>
      <c r="Z43" s="42">
        <f t="shared" si="79"/>
        <v>0.18000000000000002</v>
      </c>
      <c r="AA43" s="42"/>
      <c r="AB43" s="83"/>
      <c r="AC43" s="83">
        <f>ROUND(F43*0.01,0)</f>
        <v>2</v>
      </c>
      <c r="AD43" s="83"/>
      <c r="AE43" s="44" t="s">
        <v>733</v>
      </c>
      <c r="AG43">
        <v>2</v>
      </c>
      <c r="AH43">
        <v>3</v>
      </c>
      <c r="AI43">
        <v>3</v>
      </c>
      <c r="AK43">
        <f t="shared" si="80"/>
        <v>8</v>
      </c>
    </row>
    <row r="44" spans="1:37" x14ac:dyDescent="0.3">
      <c r="A44" s="62">
        <v>36</v>
      </c>
      <c r="B44" s="83"/>
      <c r="C44" s="83" t="s">
        <v>122</v>
      </c>
      <c r="D44" s="74"/>
      <c r="E44" s="83" t="s">
        <v>186</v>
      </c>
      <c r="F44" s="83"/>
      <c r="G44" s="41"/>
      <c r="H44" s="41"/>
      <c r="I44" s="73"/>
      <c r="J44" s="73"/>
      <c r="K44" s="71"/>
      <c r="L44" s="72"/>
      <c r="M44" s="72"/>
      <c r="N44" s="83"/>
      <c r="O44" s="83"/>
      <c r="P44" s="83"/>
      <c r="Q44" s="83"/>
      <c r="R44" s="72"/>
      <c r="S44" s="83"/>
      <c r="T44" s="83"/>
      <c r="U44" s="83"/>
      <c r="V44" s="42"/>
      <c r="W44" s="42"/>
      <c r="X44" s="42"/>
      <c r="Y44" s="42"/>
      <c r="Z44" s="42"/>
      <c r="AA44" s="42"/>
      <c r="AB44" s="83"/>
      <c r="AC44" s="83"/>
      <c r="AD44" s="83"/>
      <c r="AE44" s="83"/>
    </row>
    <row r="45" spans="1:37" ht="39.6" x14ac:dyDescent="0.3">
      <c r="A45" s="62">
        <v>37</v>
      </c>
      <c r="B45" s="62">
        <v>201</v>
      </c>
      <c r="C45" s="62" t="s">
        <v>123</v>
      </c>
      <c r="D45" s="291" t="s">
        <v>620</v>
      </c>
      <c r="E45" s="62" t="s">
        <v>224</v>
      </c>
      <c r="F45" s="62">
        <v>728</v>
      </c>
      <c r="G45" s="64">
        <v>0.6</v>
      </c>
      <c r="H45" s="64">
        <v>1.75</v>
      </c>
      <c r="I45" s="67">
        <v>1.1000000000000001</v>
      </c>
      <c r="J45" s="67">
        <v>0.5</v>
      </c>
      <c r="K45" s="75">
        <f t="shared" ref="K45:K51" si="81">M45-L45</f>
        <v>364</v>
      </c>
      <c r="L45" s="40"/>
      <c r="M45" s="40">
        <f t="shared" ref="M45:M51" si="82">ROUND(F45*J45,0)</f>
        <v>364</v>
      </c>
      <c r="N45" s="62"/>
      <c r="O45" s="62"/>
      <c r="P45" s="62"/>
      <c r="Q45" s="62"/>
      <c r="R45" s="40">
        <f t="shared" ref="R45:R51" si="83">ROUND(0.6*(M45+O45+Q45),0)</f>
        <v>218</v>
      </c>
      <c r="S45" s="62">
        <f t="shared" ref="S45:S51" si="84">ROUND(AJ45*F45,0)</f>
        <v>0</v>
      </c>
      <c r="T45" s="62"/>
      <c r="U45" s="62"/>
      <c r="V45" s="28">
        <f t="shared" ref="V45:V51" si="85">ROUND(F45*AF45/10000,2)</f>
        <v>0</v>
      </c>
      <c r="W45" s="28">
        <f t="shared" ref="W45:W51" si="86">ROUND(F45*AG45/10000,2)</f>
        <v>0.47</v>
      </c>
      <c r="X45" s="28">
        <f t="shared" ref="X45:X51" si="87">ROUND(F45*AH45/10000,2)</f>
        <v>0.22</v>
      </c>
      <c r="Y45" s="28">
        <f t="shared" ref="Y45:Y51" si="88">ROUND(F45*AI45/10000,2)</f>
        <v>0.04</v>
      </c>
      <c r="Z45" s="28">
        <f t="shared" ref="Z45:Z51" si="89">V45+W45+X45+Y45</f>
        <v>0.73</v>
      </c>
      <c r="AA45" s="40">
        <v>1</v>
      </c>
      <c r="AB45" s="62"/>
      <c r="AC45" s="62"/>
      <c r="AD45" s="62"/>
      <c r="AE45" s="82" t="s">
        <v>734</v>
      </c>
      <c r="AG45">
        <v>6.5</v>
      </c>
      <c r="AH45">
        <v>3</v>
      </c>
      <c r="AI45">
        <v>0.5</v>
      </c>
      <c r="AK45">
        <f t="shared" ref="AK45:AK51" si="90">AF45+AG45+AH45+AI45</f>
        <v>10</v>
      </c>
    </row>
    <row r="46" spans="1:37" x14ac:dyDescent="0.3">
      <c r="A46" s="62">
        <v>38</v>
      </c>
      <c r="B46" s="62">
        <v>202</v>
      </c>
      <c r="C46" s="62" t="s">
        <v>123</v>
      </c>
      <c r="D46" s="291" t="s">
        <v>619</v>
      </c>
      <c r="E46" s="62" t="s">
        <v>224</v>
      </c>
      <c r="F46" s="62">
        <v>532</v>
      </c>
      <c r="G46" s="64">
        <v>0.6</v>
      </c>
      <c r="H46" s="64">
        <v>1.75</v>
      </c>
      <c r="I46" s="67">
        <v>1.1000000000000001</v>
      </c>
      <c r="J46" s="67">
        <v>0.5</v>
      </c>
      <c r="K46" s="75">
        <f t="shared" si="81"/>
        <v>266</v>
      </c>
      <c r="L46" s="40"/>
      <c r="M46" s="40">
        <f t="shared" si="82"/>
        <v>266</v>
      </c>
      <c r="N46" s="62"/>
      <c r="O46" s="62"/>
      <c r="P46" s="62"/>
      <c r="Q46" s="62"/>
      <c r="R46" s="40">
        <f t="shared" si="83"/>
        <v>160</v>
      </c>
      <c r="S46" s="62">
        <f t="shared" si="84"/>
        <v>0</v>
      </c>
      <c r="T46" s="62"/>
      <c r="U46" s="62"/>
      <c r="V46" s="28">
        <f t="shared" si="85"/>
        <v>0</v>
      </c>
      <c r="W46" s="28">
        <f t="shared" si="86"/>
        <v>0.11</v>
      </c>
      <c r="X46" s="28">
        <f t="shared" si="87"/>
        <v>0.11</v>
      </c>
      <c r="Y46" s="28">
        <f t="shared" si="88"/>
        <v>0.11</v>
      </c>
      <c r="Z46" s="28">
        <f t="shared" si="89"/>
        <v>0.33</v>
      </c>
      <c r="AA46" s="40"/>
      <c r="AB46" s="62"/>
      <c r="AC46" s="62"/>
      <c r="AD46" s="62"/>
      <c r="AE46" s="62"/>
      <c r="AG46">
        <v>2</v>
      </c>
      <c r="AH46">
        <v>2</v>
      </c>
      <c r="AI46">
        <v>2</v>
      </c>
      <c r="AK46">
        <f t="shared" si="90"/>
        <v>6</v>
      </c>
    </row>
    <row r="47" spans="1:37" x14ac:dyDescent="0.3">
      <c r="A47" s="62">
        <v>39</v>
      </c>
      <c r="B47" s="62">
        <v>203</v>
      </c>
      <c r="C47" s="62" t="s">
        <v>123</v>
      </c>
      <c r="D47" s="291" t="s">
        <v>619</v>
      </c>
      <c r="E47" s="62" t="s">
        <v>224</v>
      </c>
      <c r="F47" s="62">
        <v>452</v>
      </c>
      <c r="G47" s="64">
        <v>0.6</v>
      </c>
      <c r="H47" s="64">
        <v>1.75</v>
      </c>
      <c r="I47" s="67">
        <v>1.1000000000000001</v>
      </c>
      <c r="J47" s="67">
        <v>0.5</v>
      </c>
      <c r="K47" s="75">
        <f t="shared" si="81"/>
        <v>226</v>
      </c>
      <c r="L47" s="40"/>
      <c r="M47" s="40">
        <f t="shared" si="82"/>
        <v>226</v>
      </c>
      <c r="N47" s="62"/>
      <c r="O47" s="62"/>
      <c r="P47" s="62"/>
      <c r="Q47" s="62"/>
      <c r="R47" s="40">
        <f t="shared" si="83"/>
        <v>136</v>
      </c>
      <c r="S47" s="62">
        <f t="shared" si="84"/>
        <v>0</v>
      </c>
      <c r="T47" s="62"/>
      <c r="U47" s="62"/>
      <c r="V47" s="28">
        <f t="shared" si="85"/>
        <v>0</v>
      </c>
      <c r="W47" s="28">
        <f t="shared" si="86"/>
        <v>0.14000000000000001</v>
      </c>
      <c r="X47" s="28">
        <f t="shared" si="87"/>
        <v>0.14000000000000001</v>
      </c>
      <c r="Y47" s="28">
        <f t="shared" si="88"/>
        <v>0.09</v>
      </c>
      <c r="Z47" s="28">
        <f t="shared" si="89"/>
        <v>0.37</v>
      </c>
      <c r="AA47" s="40"/>
      <c r="AB47" s="62"/>
      <c r="AC47" s="62"/>
      <c r="AD47" s="62"/>
      <c r="AE47" s="62"/>
      <c r="AG47">
        <v>3</v>
      </c>
      <c r="AH47">
        <v>3</v>
      </c>
      <c r="AI47">
        <v>2</v>
      </c>
      <c r="AK47">
        <f t="shared" si="90"/>
        <v>8</v>
      </c>
    </row>
    <row r="48" spans="1:37" x14ac:dyDescent="0.3">
      <c r="A48" s="62">
        <v>40</v>
      </c>
      <c r="B48" s="62">
        <v>204</v>
      </c>
      <c r="C48" s="62" t="s">
        <v>123</v>
      </c>
      <c r="D48" s="291" t="s">
        <v>619</v>
      </c>
      <c r="E48" s="62" t="s">
        <v>224</v>
      </c>
      <c r="F48" s="62">
        <v>310</v>
      </c>
      <c r="G48" s="64">
        <v>0.6</v>
      </c>
      <c r="H48" s="64">
        <v>1.75</v>
      </c>
      <c r="I48" s="67">
        <v>1.1000000000000001</v>
      </c>
      <c r="J48" s="67">
        <v>0.5</v>
      </c>
      <c r="K48" s="75">
        <f t="shared" si="81"/>
        <v>155</v>
      </c>
      <c r="L48" s="40"/>
      <c r="M48" s="40">
        <f t="shared" si="82"/>
        <v>155</v>
      </c>
      <c r="N48" s="62"/>
      <c r="O48" s="62"/>
      <c r="P48" s="62"/>
      <c r="Q48" s="62"/>
      <c r="R48" s="40">
        <f t="shared" si="83"/>
        <v>93</v>
      </c>
      <c r="S48" s="62">
        <f t="shared" si="84"/>
        <v>0</v>
      </c>
      <c r="T48" s="62"/>
      <c r="U48" s="62"/>
      <c r="V48" s="28">
        <f t="shared" si="85"/>
        <v>0</v>
      </c>
      <c r="W48" s="28">
        <f t="shared" si="86"/>
        <v>0.12</v>
      </c>
      <c r="X48" s="28">
        <f t="shared" si="87"/>
        <v>0.16</v>
      </c>
      <c r="Y48" s="28">
        <f t="shared" si="88"/>
        <v>0.03</v>
      </c>
      <c r="Z48" s="28">
        <f t="shared" si="89"/>
        <v>0.31000000000000005</v>
      </c>
      <c r="AA48" s="40"/>
      <c r="AB48" s="62"/>
      <c r="AC48" s="62"/>
      <c r="AD48" s="62"/>
      <c r="AE48" s="62"/>
      <c r="AG48">
        <v>4</v>
      </c>
      <c r="AH48">
        <v>5</v>
      </c>
      <c r="AI48">
        <v>1</v>
      </c>
      <c r="AK48">
        <f t="shared" si="90"/>
        <v>10</v>
      </c>
    </row>
    <row r="49" spans="1:37" x14ac:dyDescent="0.3">
      <c r="A49" s="62">
        <v>41</v>
      </c>
      <c r="B49" s="62">
        <v>205</v>
      </c>
      <c r="C49" s="62" t="s">
        <v>123</v>
      </c>
      <c r="D49" s="291" t="s">
        <v>619</v>
      </c>
      <c r="E49" s="62" t="s">
        <v>224</v>
      </c>
      <c r="F49" s="62">
        <v>490</v>
      </c>
      <c r="G49" s="64">
        <v>0.6</v>
      </c>
      <c r="H49" s="64">
        <v>1.75</v>
      </c>
      <c r="I49" s="67">
        <v>1.1000000000000001</v>
      </c>
      <c r="J49" s="67">
        <v>0.5</v>
      </c>
      <c r="K49" s="75">
        <f t="shared" si="81"/>
        <v>245</v>
      </c>
      <c r="L49" s="40"/>
      <c r="M49" s="40">
        <f t="shared" si="82"/>
        <v>245</v>
      </c>
      <c r="N49" s="62"/>
      <c r="O49" s="62"/>
      <c r="P49" s="62"/>
      <c r="Q49" s="62"/>
      <c r="R49" s="40">
        <f t="shared" si="83"/>
        <v>147</v>
      </c>
      <c r="S49" s="62">
        <f t="shared" si="84"/>
        <v>0</v>
      </c>
      <c r="T49" s="62"/>
      <c r="U49" s="62"/>
      <c r="V49" s="28">
        <f t="shared" si="85"/>
        <v>0</v>
      </c>
      <c r="W49" s="28">
        <f t="shared" si="86"/>
        <v>0.1</v>
      </c>
      <c r="X49" s="28">
        <f t="shared" si="87"/>
        <v>0.15</v>
      </c>
      <c r="Y49" s="28">
        <f t="shared" si="88"/>
        <v>0.05</v>
      </c>
      <c r="Z49" s="28">
        <f t="shared" si="89"/>
        <v>0.3</v>
      </c>
      <c r="AA49" s="40"/>
      <c r="AB49" s="62"/>
      <c r="AC49" s="62"/>
      <c r="AD49" s="62"/>
      <c r="AE49" s="62"/>
      <c r="AG49">
        <v>2</v>
      </c>
      <c r="AH49">
        <v>3</v>
      </c>
      <c r="AI49">
        <v>1</v>
      </c>
      <c r="AK49">
        <f t="shared" si="90"/>
        <v>6</v>
      </c>
    </row>
    <row r="50" spans="1:37" x14ac:dyDescent="0.3">
      <c r="A50" s="62">
        <v>42</v>
      </c>
      <c r="B50" s="62">
        <v>206</v>
      </c>
      <c r="C50" s="62" t="s">
        <v>123</v>
      </c>
      <c r="D50" s="291" t="s">
        <v>619</v>
      </c>
      <c r="E50" s="62" t="s">
        <v>224</v>
      </c>
      <c r="F50" s="62">
        <v>489</v>
      </c>
      <c r="G50" s="64">
        <v>0.6</v>
      </c>
      <c r="H50" s="64">
        <v>1.75</v>
      </c>
      <c r="I50" s="67">
        <v>1.1000000000000001</v>
      </c>
      <c r="J50" s="67">
        <v>0.5</v>
      </c>
      <c r="K50" s="75">
        <f t="shared" si="81"/>
        <v>245</v>
      </c>
      <c r="L50" s="40"/>
      <c r="M50" s="40">
        <f t="shared" si="82"/>
        <v>245</v>
      </c>
      <c r="N50" s="62"/>
      <c r="O50" s="62"/>
      <c r="P50" s="62"/>
      <c r="Q50" s="62"/>
      <c r="R50" s="40">
        <f t="shared" si="83"/>
        <v>147</v>
      </c>
      <c r="S50" s="62">
        <f t="shared" si="84"/>
        <v>0</v>
      </c>
      <c r="T50" s="62"/>
      <c r="U50" s="62"/>
      <c r="V50" s="28">
        <f t="shared" si="85"/>
        <v>0</v>
      </c>
      <c r="W50" s="28">
        <f t="shared" si="86"/>
        <v>0.15</v>
      </c>
      <c r="X50" s="28">
        <f t="shared" si="87"/>
        <v>0.28999999999999998</v>
      </c>
      <c r="Y50" s="28">
        <f t="shared" si="88"/>
        <v>0.05</v>
      </c>
      <c r="Z50" s="28">
        <f t="shared" si="89"/>
        <v>0.48999999999999994</v>
      </c>
      <c r="AA50" s="40"/>
      <c r="AB50" s="62"/>
      <c r="AC50" s="62"/>
      <c r="AD50" s="62"/>
      <c r="AE50" s="62"/>
      <c r="AG50">
        <v>3</v>
      </c>
      <c r="AH50">
        <v>6</v>
      </c>
      <c r="AI50">
        <v>1</v>
      </c>
      <c r="AK50">
        <f t="shared" si="90"/>
        <v>10</v>
      </c>
    </row>
    <row r="51" spans="1:37" ht="39.6" x14ac:dyDescent="0.3">
      <c r="A51" s="62">
        <v>43</v>
      </c>
      <c r="B51" s="62">
        <v>207</v>
      </c>
      <c r="C51" s="62" t="s">
        <v>123</v>
      </c>
      <c r="D51" s="291" t="s">
        <v>621</v>
      </c>
      <c r="E51" s="62" t="s">
        <v>219</v>
      </c>
      <c r="F51" s="62">
        <v>782</v>
      </c>
      <c r="G51" s="64">
        <v>0.6</v>
      </c>
      <c r="H51" s="64">
        <v>1.75</v>
      </c>
      <c r="I51" s="67">
        <v>1.1000000000000001</v>
      </c>
      <c r="J51" s="67">
        <v>0.9</v>
      </c>
      <c r="K51" s="75">
        <f t="shared" si="81"/>
        <v>704</v>
      </c>
      <c r="L51" s="40"/>
      <c r="M51" s="40">
        <f t="shared" si="82"/>
        <v>704</v>
      </c>
      <c r="N51" s="62"/>
      <c r="O51" s="62"/>
      <c r="P51" s="62"/>
      <c r="Q51" s="62"/>
      <c r="R51" s="40">
        <f t="shared" si="83"/>
        <v>422</v>
      </c>
      <c r="S51" s="62">
        <f t="shared" si="84"/>
        <v>0</v>
      </c>
      <c r="T51" s="62"/>
      <c r="U51" s="62"/>
      <c r="V51" s="28">
        <f t="shared" si="85"/>
        <v>0</v>
      </c>
      <c r="W51" s="28">
        <f t="shared" si="86"/>
        <v>0.39</v>
      </c>
      <c r="X51" s="28">
        <f t="shared" si="87"/>
        <v>0.16</v>
      </c>
      <c r="Y51" s="28">
        <f t="shared" si="88"/>
        <v>0.16</v>
      </c>
      <c r="Z51" s="28">
        <f t="shared" si="89"/>
        <v>0.71000000000000008</v>
      </c>
      <c r="AA51" s="40"/>
      <c r="AB51" s="62"/>
      <c r="AC51" s="62"/>
      <c r="AD51" s="62"/>
      <c r="AE51" s="62"/>
      <c r="AG51">
        <v>5</v>
      </c>
      <c r="AH51">
        <v>2</v>
      </c>
      <c r="AI51">
        <v>2</v>
      </c>
      <c r="AK51">
        <f t="shared" si="90"/>
        <v>9</v>
      </c>
    </row>
    <row r="52" spans="1:37" ht="45" customHeight="1" x14ac:dyDescent="0.3">
      <c r="A52" s="62">
        <v>44</v>
      </c>
      <c r="B52" s="62">
        <v>208</v>
      </c>
      <c r="C52" s="62" t="s">
        <v>123</v>
      </c>
      <c r="D52" s="291" t="s">
        <v>622</v>
      </c>
      <c r="E52" s="62" t="s">
        <v>219</v>
      </c>
      <c r="F52" s="62">
        <v>364</v>
      </c>
      <c r="G52" s="64">
        <v>0.6</v>
      </c>
      <c r="H52" s="64">
        <v>1.75</v>
      </c>
      <c r="I52" s="67">
        <v>1.1000000000000001</v>
      </c>
      <c r="J52" s="67">
        <v>0.9</v>
      </c>
      <c r="K52" s="75">
        <f t="shared" ref="K52:K79" si="91">M52-L52</f>
        <v>328</v>
      </c>
      <c r="L52" s="40"/>
      <c r="M52" s="40">
        <f t="shared" ref="M52:M79" si="92">ROUND(F52*J52,0)</f>
        <v>328</v>
      </c>
      <c r="N52" s="62"/>
      <c r="O52" s="62"/>
      <c r="P52" s="62"/>
      <c r="Q52" s="62"/>
      <c r="R52" s="40">
        <f t="shared" ref="R52:R79" si="93">ROUND(0.6*(M52+O52+Q52),0)</f>
        <v>197</v>
      </c>
      <c r="S52" s="62">
        <f t="shared" ref="S52:S79" si="94">ROUND(AJ52*F52,0)</f>
        <v>0</v>
      </c>
      <c r="T52" s="62"/>
      <c r="U52" s="62"/>
      <c r="V52" s="28">
        <f t="shared" ref="V52:V79" si="95">ROUND(F52*AF52/10000,2)</f>
        <v>0</v>
      </c>
      <c r="W52" s="28">
        <f t="shared" ref="W52:W79" si="96">ROUND(F52*AG52/10000,2)</f>
        <v>0.22</v>
      </c>
      <c r="X52" s="28">
        <f t="shared" ref="X52:X79" si="97">ROUND(F52*AH52/10000,2)</f>
        <v>0.11</v>
      </c>
      <c r="Y52" s="28">
        <f t="shared" ref="Y52:Y79" si="98">ROUND(F52*AI52/10000,2)</f>
        <v>0.04</v>
      </c>
      <c r="Z52" s="28">
        <f t="shared" ref="Z52:Z79" si="99">V52+W52+X52+Y52</f>
        <v>0.37</v>
      </c>
      <c r="AA52" s="40"/>
      <c r="AB52" s="62"/>
      <c r="AC52" s="62"/>
      <c r="AD52" s="62"/>
      <c r="AE52" s="62"/>
      <c r="AG52">
        <v>6</v>
      </c>
      <c r="AH52">
        <v>3</v>
      </c>
      <c r="AI52">
        <v>1</v>
      </c>
      <c r="AK52">
        <f t="shared" ref="AK52:AK79" si="100">AF52+AG52+AH52+AI52</f>
        <v>10</v>
      </c>
    </row>
    <row r="53" spans="1:37" ht="15" customHeight="1" x14ac:dyDescent="0.3">
      <c r="A53" s="62">
        <v>45</v>
      </c>
      <c r="B53" s="62">
        <v>209</v>
      </c>
      <c r="C53" s="62" t="s">
        <v>123</v>
      </c>
      <c r="D53" s="291" t="s">
        <v>623</v>
      </c>
      <c r="E53" s="62" t="s">
        <v>219</v>
      </c>
      <c r="F53" s="62">
        <v>412</v>
      </c>
      <c r="G53" s="64">
        <v>0.6</v>
      </c>
      <c r="H53" s="64">
        <v>1.75</v>
      </c>
      <c r="I53" s="67">
        <v>1.1000000000000001</v>
      </c>
      <c r="J53" s="67">
        <v>1.1000000000000001</v>
      </c>
      <c r="K53" s="75">
        <f t="shared" si="91"/>
        <v>453</v>
      </c>
      <c r="L53" s="40"/>
      <c r="M53" s="40">
        <f t="shared" si="92"/>
        <v>453</v>
      </c>
      <c r="N53" s="62"/>
      <c r="O53" s="62"/>
      <c r="P53" s="62"/>
      <c r="Q53" s="62"/>
      <c r="R53" s="40">
        <f t="shared" si="93"/>
        <v>272</v>
      </c>
      <c r="S53" s="62">
        <f t="shared" si="94"/>
        <v>0</v>
      </c>
      <c r="T53" s="62"/>
      <c r="U53" s="62"/>
      <c r="V53" s="28">
        <f t="shared" si="95"/>
        <v>0</v>
      </c>
      <c r="W53" s="28">
        <f t="shared" si="96"/>
        <v>0.04</v>
      </c>
      <c r="X53" s="28">
        <f t="shared" si="97"/>
        <v>0.16</v>
      </c>
      <c r="Y53" s="28">
        <f t="shared" si="98"/>
        <v>0.08</v>
      </c>
      <c r="Z53" s="28">
        <f t="shared" si="99"/>
        <v>0.28000000000000003</v>
      </c>
      <c r="AA53" s="40"/>
      <c r="AB53" s="62"/>
      <c r="AC53" s="62"/>
      <c r="AD53" s="62"/>
      <c r="AE53" s="62"/>
      <c r="AG53">
        <v>1</v>
      </c>
      <c r="AH53">
        <v>4</v>
      </c>
      <c r="AI53">
        <v>2</v>
      </c>
      <c r="AK53">
        <f t="shared" si="100"/>
        <v>7</v>
      </c>
    </row>
    <row r="54" spans="1:37" ht="60" customHeight="1" x14ac:dyDescent="0.3">
      <c r="A54" s="62">
        <v>46</v>
      </c>
      <c r="B54" s="62">
        <v>210</v>
      </c>
      <c r="C54" s="62" t="s">
        <v>123</v>
      </c>
      <c r="D54" s="291" t="s">
        <v>624</v>
      </c>
      <c r="E54" s="62" t="s">
        <v>190</v>
      </c>
      <c r="F54" s="62">
        <v>1136</v>
      </c>
      <c r="G54" s="64">
        <v>0.6</v>
      </c>
      <c r="H54" s="64">
        <v>1.75</v>
      </c>
      <c r="I54" s="67">
        <v>1.2</v>
      </c>
      <c r="J54" s="67">
        <v>1.1000000000000001</v>
      </c>
      <c r="K54" s="75">
        <f t="shared" si="91"/>
        <v>1250</v>
      </c>
      <c r="L54" s="40"/>
      <c r="M54" s="40">
        <f t="shared" si="92"/>
        <v>1250</v>
      </c>
      <c r="N54" s="62"/>
      <c r="O54" s="62"/>
      <c r="P54" s="62"/>
      <c r="Q54" s="62"/>
      <c r="R54" s="40">
        <f t="shared" si="93"/>
        <v>750</v>
      </c>
      <c r="S54" s="62">
        <f t="shared" si="94"/>
        <v>0</v>
      </c>
      <c r="T54" s="62"/>
      <c r="U54" s="62"/>
      <c r="V54" s="28">
        <f t="shared" si="95"/>
        <v>0.45</v>
      </c>
      <c r="W54" s="28">
        <f t="shared" si="96"/>
        <v>0.45</v>
      </c>
      <c r="X54" s="28">
        <f t="shared" si="97"/>
        <v>0.11</v>
      </c>
      <c r="Y54" s="28">
        <f t="shared" si="98"/>
        <v>0.06</v>
      </c>
      <c r="Z54" s="28">
        <f t="shared" si="99"/>
        <v>1.07</v>
      </c>
      <c r="AA54" s="40">
        <v>1</v>
      </c>
      <c r="AB54" s="62"/>
      <c r="AC54" s="62"/>
      <c r="AD54" s="62"/>
      <c r="AE54" s="62"/>
      <c r="AF54">
        <v>4</v>
      </c>
      <c r="AG54">
        <v>4</v>
      </c>
      <c r="AH54">
        <v>1</v>
      </c>
      <c r="AI54">
        <v>0.5</v>
      </c>
      <c r="AK54">
        <f t="shared" si="100"/>
        <v>9.5</v>
      </c>
    </row>
    <row r="55" spans="1:37" ht="30" customHeight="1" x14ac:dyDescent="0.3">
      <c r="A55" s="62">
        <v>47</v>
      </c>
      <c r="B55" s="62">
        <v>211</v>
      </c>
      <c r="C55" s="62" t="s">
        <v>123</v>
      </c>
      <c r="D55" s="291" t="s">
        <v>625</v>
      </c>
      <c r="E55" s="62" t="s">
        <v>219</v>
      </c>
      <c r="F55" s="62">
        <v>564</v>
      </c>
      <c r="G55" s="64">
        <v>0.6</v>
      </c>
      <c r="H55" s="64">
        <v>1.75</v>
      </c>
      <c r="I55" s="67">
        <v>1.1000000000000001</v>
      </c>
      <c r="J55" s="67">
        <v>0.9</v>
      </c>
      <c r="K55" s="75">
        <f t="shared" si="91"/>
        <v>508</v>
      </c>
      <c r="L55" s="40"/>
      <c r="M55" s="40">
        <f t="shared" si="92"/>
        <v>508</v>
      </c>
      <c r="N55" s="62"/>
      <c r="O55" s="62"/>
      <c r="P55" s="62"/>
      <c r="Q55" s="62"/>
      <c r="R55" s="40">
        <f t="shared" si="93"/>
        <v>305</v>
      </c>
      <c r="S55" s="62">
        <f t="shared" si="94"/>
        <v>0</v>
      </c>
      <c r="T55" s="62"/>
      <c r="U55" s="62"/>
      <c r="V55" s="28">
        <f t="shared" si="95"/>
        <v>0</v>
      </c>
      <c r="W55" s="28">
        <f t="shared" si="96"/>
        <v>0.06</v>
      </c>
      <c r="X55" s="28">
        <f t="shared" si="97"/>
        <v>0.28000000000000003</v>
      </c>
      <c r="Y55" s="28">
        <f t="shared" si="98"/>
        <v>0.11</v>
      </c>
      <c r="Z55" s="28">
        <f t="shared" si="99"/>
        <v>0.45</v>
      </c>
      <c r="AA55" s="40"/>
      <c r="AB55" s="62"/>
      <c r="AC55" s="62"/>
      <c r="AD55" s="62"/>
      <c r="AE55" s="82" t="s">
        <v>733</v>
      </c>
      <c r="AG55">
        <v>1</v>
      </c>
      <c r="AH55">
        <v>5</v>
      </c>
      <c r="AI55">
        <v>2</v>
      </c>
      <c r="AK55">
        <f t="shared" si="100"/>
        <v>8</v>
      </c>
    </row>
    <row r="56" spans="1:37" ht="15" customHeight="1" x14ac:dyDescent="0.3">
      <c r="A56" s="62">
        <v>48</v>
      </c>
      <c r="B56" s="62">
        <v>212</v>
      </c>
      <c r="C56" s="62" t="s">
        <v>123</v>
      </c>
      <c r="D56" s="291" t="s">
        <v>626</v>
      </c>
      <c r="E56" s="62" t="s">
        <v>219</v>
      </c>
      <c r="F56" s="62">
        <v>737</v>
      </c>
      <c r="G56" s="64">
        <v>0.6</v>
      </c>
      <c r="H56" s="64">
        <v>1.75</v>
      </c>
      <c r="I56" s="67">
        <v>1.1000000000000001</v>
      </c>
      <c r="J56" s="67">
        <v>1.1000000000000001</v>
      </c>
      <c r="K56" s="75">
        <f t="shared" ref="K56:K68" si="101">M56-L56</f>
        <v>811</v>
      </c>
      <c r="L56" s="40"/>
      <c r="M56" s="40">
        <f t="shared" ref="M56:M68" si="102">ROUND(F56*J56,0)</f>
        <v>811</v>
      </c>
      <c r="N56" s="62"/>
      <c r="O56" s="62"/>
      <c r="P56" s="62"/>
      <c r="Q56" s="62"/>
      <c r="R56" s="40">
        <f t="shared" ref="R56:R68" si="103">ROUND(0.6*(M56+O56+Q56),0)</f>
        <v>487</v>
      </c>
      <c r="S56" s="62">
        <f t="shared" ref="S56:S68" si="104">ROUND(AJ56*F56,0)</f>
        <v>0</v>
      </c>
      <c r="T56" s="62"/>
      <c r="U56" s="62"/>
      <c r="V56" s="28">
        <f t="shared" ref="V56:V68" si="105">ROUND(F56*AF56/10000,2)</f>
        <v>7.0000000000000007E-2</v>
      </c>
      <c r="W56" s="28">
        <f t="shared" ref="W56:W68" si="106">ROUND(F56*AG56/10000,2)</f>
        <v>0.22</v>
      </c>
      <c r="X56" s="28">
        <f t="shared" ref="X56:X68" si="107">ROUND(F56*AH56/10000,2)</f>
        <v>0.22</v>
      </c>
      <c r="Y56" s="28">
        <f t="shared" ref="Y56:Y68" si="108">ROUND(F56*AI56/10000,2)</f>
        <v>0.15</v>
      </c>
      <c r="Z56" s="28">
        <f t="shared" ref="Z56:Z68" si="109">V56+W56+X56+Y56</f>
        <v>0.66</v>
      </c>
      <c r="AA56" s="40"/>
      <c r="AB56" s="62"/>
      <c r="AC56" s="62"/>
      <c r="AD56" s="62"/>
      <c r="AE56" s="62"/>
      <c r="AF56">
        <v>1</v>
      </c>
      <c r="AG56">
        <v>3</v>
      </c>
      <c r="AH56">
        <v>3</v>
      </c>
      <c r="AI56">
        <v>2</v>
      </c>
      <c r="AK56">
        <f t="shared" ref="AK56:AK68" si="110">AF56+AG56+AH56+AI56</f>
        <v>9</v>
      </c>
    </row>
    <row r="57" spans="1:37" ht="15" customHeight="1" x14ac:dyDescent="0.3">
      <c r="A57" s="62">
        <v>49</v>
      </c>
      <c r="B57" s="62">
        <v>213</v>
      </c>
      <c r="C57" s="62" t="s">
        <v>123</v>
      </c>
      <c r="D57" s="291" t="s">
        <v>627</v>
      </c>
      <c r="E57" s="62" t="s">
        <v>219</v>
      </c>
      <c r="F57" s="62">
        <v>88</v>
      </c>
      <c r="G57" s="64">
        <v>0.6</v>
      </c>
      <c r="H57" s="64">
        <v>1.75</v>
      </c>
      <c r="I57" s="67">
        <v>1.1000000000000001</v>
      </c>
      <c r="J57" s="67">
        <v>1.1000000000000001</v>
      </c>
      <c r="K57" s="75">
        <f t="shared" si="101"/>
        <v>97</v>
      </c>
      <c r="L57" s="40"/>
      <c r="M57" s="40">
        <f t="shared" si="102"/>
        <v>97</v>
      </c>
      <c r="N57" s="62"/>
      <c r="O57" s="62"/>
      <c r="P57" s="62"/>
      <c r="Q57" s="62"/>
      <c r="R57" s="40">
        <f t="shared" si="103"/>
        <v>58</v>
      </c>
      <c r="S57" s="62">
        <f t="shared" si="104"/>
        <v>0</v>
      </c>
      <c r="T57" s="62"/>
      <c r="U57" s="62"/>
      <c r="V57" s="28">
        <f t="shared" si="105"/>
        <v>0</v>
      </c>
      <c r="W57" s="28">
        <f t="shared" si="106"/>
        <v>0.02</v>
      </c>
      <c r="X57" s="28">
        <f t="shared" si="107"/>
        <v>0.04</v>
      </c>
      <c r="Y57" s="28">
        <f t="shared" si="108"/>
        <v>0.03</v>
      </c>
      <c r="Z57" s="28">
        <f t="shared" si="109"/>
        <v>0.09</v>
      </c>
      <c r="AA57" s="40"/>
      <c r="AB57" s="62"/>
      <c r="AC57" s="62"/>
      <c r="AD57" s="62"/>
      <c r="AE57" s="62"/>
      <c r="AG57">
        <v>2</v>
      </c>
      <c r="AH57">
        <v>4</v>
      </c>
      <c r="AI57">
        <v>3</v>
      </c>
      <c r="AK57">
        <f t="shared" si="110"/>
        <v>9</v>
      </c>
    </row>
    <row r="58" spans="1:37" ht="30" customHeight="1" x14ac:dyDescent="0.3">
      <c r="A58" s="62">
        <v>50</v>
      </c>
      <c r="B58" s="62">
        <v>214</v>
      </c>
      <c r="C58" s="62" t="s">
        <v>123</v>
      </c>
      <c r="D58" s="291" t="s">
        <v>628</v>
      </c>
      <c r="E58" s="62" t="s">
        <v>219</v>
      </c>
      <c r="F58" s="62">
        <v>447</v>
      </c>
      <c r="G58" s="64">
        <v>0.6</v>
      </c>
      <c r="H58" s="64">
        <v>1.75</v>
      </c>
      <c r="I58" s="67">
        <v>1.1000000000000001</v>
      </c>
      <c r="J58" s="67">
        <v>1.1000000000000001</v>
      </c>
      <c r="K58" s="75">
        <f t="shared" si="101"/>
        <v>492</v>
      </c>
      <c r="L58" s="40"/>
      <c r="M58" s="40">
        <f t="shared" si="102"/>
        <v>492</v>
      </c>
      <c r="N58" s="62"/>
      <c r="O58" s="62"/>
      <c r="P58" s="62"/>
      <c r="Q58" s="62"/>
      <c r="R58" s="40">
        <f t="shared" si="103"/>
        <v>295</v>
      </c>
      <c r="S58" s="62">
        <f t="shared" si="104"/>
        <v>0</v>
      </c>
      <c r="T58" s="62"/>
      <c r="U58" s="62"/>
      <c r="V58" s="28">
        <f t="shared" si="105"/>
        <v>0.04</v>
      </c>
      <c r="W58" s="28">
        <f t="shared" si="106"/>
        <v>0.27</v>
      </c>
      <c r="X58" s="28">
        <f t="shared" si="107"/>
        <v>0.09</v>
      </c>
      <c r="Y58" s="28">
        <f t="shared" si="108"/>
        <v>0.09</v>
      </c>
      <c r="Z58" s="28">
        <f t="shared" si="109"/>
        <v>0.49</v>
      </c>
      <c r="AA58" s="40"/>
      <c r="AB58" s="62"/>
      <c r="AC58" s="62"/>
      <c r="AD58" s="62"/>
      <c r="AE58" s="62"/>
      <c r="AF58">
        <v>1</v>
      </c>
      <c r="AG58">
        <v>6</v>
      </c>
      <c r="AH58">
        <v>2</v>
      </c>
      <c r="AI58">
        <v>2</v>
      </c>
      <c r="AK58">
        <f t="shared" si="110"/>
        <v>11</v>
      </c>
    </row>
    <row r="59" spans="1:37" ht="30" customHeight="1" x14ac:dyDescent="0.3">
      <c r="A59" s="62">
        <v>51</v>
      </c>
      <c r="B59" s="62">
        <v>215</v>
      </c>
      <c r="C59" s="62" t="s">
        <v>123</v>
      </c>
      <c r="D59" s="291" t="s">
        <v>628</v>
      </c>
      <c r="E59" s="62" t="s">
        <v>219</v>
      </c>
      <c r="F59" s="62">
        <v>385</v>
      </c>
      <c r="G59" s="64">
        <v>0.6</v>
      </c>
      <c r="H59" s="64">
        <v>1.75</v>
      </c>
      <c r="I59" s="67">
        <v>1.1000000000000001</v>
      </c>
      <c r="J59" s="67">
        <v>1.2</v>
      </c>
      <c r="K59" s="75">
        <f t="shared" ref="K59:K64" si="111">M59-L59</f>
        <v>462</v>
      </c>
      <c r="L59" s="40"/>
      <c r="M59" s="40">
        <f t="shared" ref="M59:M64" si="112">ROUND(F59*J59,0)</f>
        <v>462</v>
      </c>
      <c r="N59" s="62"/>
      <c r="O59" s="62"/>
      <c r="P59" s="62"/>
      <c r="Q59" s="62"/>
      <c r="R59" s="40">
        <f t="shared" ref="R59:R64" si="113">ROUND(0.6*(M59+O59+Q59),0)</f>
        <v>277</v>
      </c>
      <c r="S59" s="62">
        <f t="shared" ref="S59:S64" si="114">ROUND(AJ59*F59,0)</f>
        <v>0</v>
      </c>
      <c r="T59" s="62"/>
      <c r="U59" s="62"/>
      <c r="V59" s="28">
        <f t="shared" ref="V59:V64" si="115">ROUND(F59*AF59/10000,2)</f>
        <v>0</v>
      </c>
      <c r="W59" s="28">
        <f t="shared" ref="W59:W64" si="116">ROUND(F59*AG59/10000,2)</f>
        <v>0.27</v>
      </c>
      <c r="X59" s="28">
        <f t="shared" ref="X59:X64" si="117">ROUND(F59*AH59/10000,2)</f>
        <v>0.08</v>
      </c>
      <c r="Y59" s="28">
        <f t="shared" ref="Y59:Y64" si="118">ROUND(F59*AI59/10000,2)</f>
        <v>0.02</v>
      </c>
      <c r="Z59" s="28">
        <f t="shared" ref="Z59:Z64" si="119">V59+W59+X59+Y59</f>
        <v>0.37000000000000005</v>
      </c>
      <c r="AA59" s="40"/>
      <c r="AB59" s="62"/>
      <c r="AC59" s="62"/>
      <c r="AD59" s="62"/>
      <c r="AE59" s="62"/>
      <c r="AG59">
        <v>7</v>
      </c>
      <c r="AH59">
        <v>2</v>
      </c>
      <c r="AI59">
        <v>0.5</v>
      </c>
      <c r="AK59">
        <f t="shared" ref="AK59:AK64" si="120">AF59+AG59+AH59+AI59</f>
        <v>9.5</v>
      </c>
    </row>
    <row r="60" spans="1:37" ht="15" customHeight="1" x14ac:dyDescent="0.3">
      <c r="A60" s="62">
        <v>52</v>
      </c>
      <c r="B60" s="62">
        <v>216</v>
      </c>
      <c r="C60" s="62" t="s">
        <v>123</v>
      </c>
      <c r="D60" s="291" t="s">
        <v>629</v>
      </c>
      <c r="E60" s="62" t="s">
        <v>219</v>
      </c>
      <c r="F60" s="62">
        <v>344</v>
      </c>
      <c r="G60" s="64">
        <v>0.6</v>
      </c>
      <c r="H60" s="64">
        <v>1.75</v>
      </c>
      <c r="I60" s="67">
        <v>1.1000000000000001</v>
      </c>
      <c r="J60" s="67">
        <v>1.2</v>
      </c>
      <c r="K60" s="75">
        <f t="shared" si="111"/>
        <v>413</v>
      </c>
      <c r="L60" s="40"/>
      <c r="M60" s="40">
        <f t="shared" si="112"/>
        <v>413</v>
      </c>
      <c r="N60" s="62"/>
      <c r="O60" s="62"/>
      <c r="P60" s="62"/>
      <c r="Q60" s="62"/>
      <c r="R60" s="40">
        <f t="shared" si="113"/>
        <v>248</v>
      </c>
      <c r="S60" s="62">
        <f t="shared" si="114"/>
        <v>0</v>
      </c>
      <c r="T60" s="62"/>
      <c r="U60" s="62"/>
      <c r="V60" s="28">
        <f t="shared" si="115"/>
        <v>0</v>
      </c>
      <c r="W60" s="28">
        <f t="shared" si="116"/>
        <v>7.0000000000000007E-2</v>
      </c>
      <c r="X60" s="28">
        <f t="shared" si="117"/>
        <v>0.17</v>
      </c>
      <c r="Y60" s="28">
        <f t="shared" si="118"/>
        <v>0.17</v>
      </c>
      <c r="Z60" s="28">
        <f t="shared" si="119"/>
        <v>0.41000000000000003</v>
      </c>
      <c r="AA60" s="40"/>
      <c r="AB60" s="62"/>
      <c r="AC60" s="62"/>
      <c r="AD60" s="62"/>
      <c r="AE60" s="62"/>
      <c r="AG60">
        <v>2</v>
      </c>
      <c r="AH60">
        <v>5</v>
      </c>
      <c r="AI60">
        <v>5</v>
      </c>
      <c r="AK60">
        <f t="shared" si="120"/>
        <v>12</v>
      </c>
    </row>
    <row r="61" spans="1:37" ht="15" customHeight="1" x14ac:dyDescent="0.3">
      <c r="A61" s="62">
        <v>53</v>
      </c>
      <c r="B61" s="62">
        <v>217</v>
      </c>
      <c r="C61" s="62" t="s">
        <v>123</v>
      </c>
      <c r="D61" s="291" t="s">
        <v>630</v>
      </c>
      <c r="E61" s="62" t="s">
        <v>219</v>
      </c>
      <c r="F61" s="62">
        <v>572</v>
      </c>
      <c r="G61" s="64">
        <v>0.6</v>
      </c>
      <c r="H61" s="64">
        <v>1.75</v>
      </c>
      <c r="I61" s="67">
        <v>1.1000000000000001</v>
      </c>
      <c r="J61" s="67">
        <v>1</v>
      </c>
      <c r="K61" s="75">
        <f t="shared" si="111"/>
        <v>572</v>
      </c>
      <c r="L61" s="40"/>
      <c r="M61" s="40">
        <f t="shared" si="112"/>
        <v>572</v>
      </c>
      <c r="N61" s="62"/>
      <c r="O61" s="62"/>
      <c r="P61" s="62"/>
      <c r="Q61" s="62"/>
      <c r="R61" s="40">
        <f t="shared" si="113"/>
        <v>343</v>
      </c>
      <c r="S61" s="62">
        <f t="shared" si="114"/>
        <v>0</v>
      </c>
      <c r="T61" s="62"/>
      <c r="U61" s="62"/>
      <c r="V61" s="28">
        <f t="shared" si="115"/>
        <v>0.17</v>
      </c>
      <c r="W61" s="28">
        <f t="shared" si="116"/>
        <v>0.23</v>
      </c>
      <c r="X61" s="28">
        <f t="shared" si="117"/>
        <v>0.11</v>
      </c>
      <c r="Y61" s="28">
        <f t="shared" si="118"/>
        <v>0.09</v>
      </c>
      <c r="Z61" s="28">
        <f t="shared" si="119"/>
        <v>0.6</v>
      </c>
      <c r="AA61" s="40"/>
      <c r="AB61" s="62"/>
      <c r="AC61" s="62"/>
      <c r="AD61" s="62"/>
      <c r="AE61" s="62"/>
      <c r="AF61">
        <v>3</v>
      </c>
      <c r="AG61">
        <v>4</v>
      </c>
      <c r="AH61">
        <v>2</v>
      </c>
      <c r="AI61">
        <v>1.5</v>
      </c>
      <c r="AK61">
        <f t="shared" si="120"/>
        <v>10.5</v>
      </c>
    </row>
    <row r="62" spans="1:37" ht="45" customHeight="1" x14ac:dyDescent="0.3">
      <c r="A62" s="62">
        <v>54</v>
      </c>
      <c r="B62" s="62">
        <v>218</v>
      </c>
      <c r="C62" s="62" t="s">
        <v>123</v>
      </c>
      <c r="D62" s="291" t="s">
        <v>631</v>
      </c>
      <c r="E62" s="62" t="s">
        <v>219</v>
      </c>
      <c r="F62" s="62">
        <v>358</v>
      </c>
      <c r="G62" s="64">
        <v>0.6</v>
      </c>
      <c r="H62" s="64">
        <v>1.75</v>
      </c>
      <c r="I62" s="67">
        <v>1.1000000000000001</v>
      </c>
      <c r="J62" s="67">
        <v>1</v>
      </c>
      <c r="K62" s="75">
        <f t="shared" si="111"/>
        <v>358</v>
      </c>
      <c r="L62" s="40"/>
      <c r="M62" s="40">
        <f t="shared" si="112"/>
        <v>358</v>
      </c>
      <c r="N62" s="62"/>
      <c r="O62" s="62"/>
      <c r="P62" s="62"/>
      <c r="Q62" s="62"/>
      <c r="R62" s="40">
        <f t="shared" si="113"/>
        <v>215</v>
      </c>
      <c r="S62" s="62">
        <f t="shared" si="114"/>
        <v>0</v>
      </c>
      <c r="T62" s="62"/>
      <c r="U62" s="62"/>
      <c r="V62" s="28">
        <f t="shared" si="115"/>
        <v>0</v>
      </c>
      <c r="W62" s="28">
        <f t="shared" si="116"/>
        <v>7.0000000000000007E-2</v>
      </c>
      <c r="X62" s="28">
        <f t="shared" si="117"/>
        <v>0.11</v>
      </c>
      <c r="Y62" s="28">
        <f t="shared" si="118"/>
        <v>0.11</v>
      </c>
      <c r="Z62" s="28">
        <f t="shared" si="119"/>
        <v>0.28999999999999998</v>
      </c>
      <c r="AA62" s="40"/>
      <c r="AB62" s="62"/>
      <c r="AC62" s="62"/>
      <c r="AD62" s="62"/>
      <c r="AE62" s="62"/>
      <c r="AG62">
        <v>2</v>
      </c>
      <c r="AH62">
        <v>3</v>
      </c>
      <c r="AI62">
        <v>3</v>
      </c>
      <c r="AK62">
        <f t="shared" si="120"/>
        <v>8</v>
      </c>
    </row>
    <row r="63" spans="1:37" ht="30" customHeight="1" x14ac:dyDescent="0.3">
      <c r="A63" s="62">
        <v>55</v>
      </c>
      <c r="B63" s="62">
        <v>219</v>
      </c>
      <c r="C63" s="62" t="s">
        <v>123</v>
      </c>
      <c r="D63" s="291" t="s">
        <v>630</v>
      </c>
      <c r="E63" s="62" t="s">
        <v>219</v>
      </c>
      <c r="F63" s="62">
        <v>146</v>
      </c>
      <c r="G63" s="64">
        <v>0.6</v>
      </c>
      <c r="H63" s="64">
        <v>1.75</v>
      </c>
      <c r="I63" s="67">
        <v>1.1000000000000001</v>
      </c>
      <c r="J63" s="67">
        <v>1.1000000000000001</v>
      </c>
      <c r="K63" s="75">
        <f t="shared" si="111"/>
        <v>161</v>
      </c>
      <c r="L63" s="40"/>
      <c r="M63" s="40">
        <f t="shared" si="112"/>
        <v>161</v>
      </c>
      <c r="N63" s="62"/>
      <c r="O63" s="62"/>
      <c r="P63" s="62"/>
      <c r="Q63" s="62"/>
      <c r="R63" s="40">
        <f t="shared" si="113"/>
        <v>97</v>
      </c>
      <c r="S63" s="62">
        <f t="shared" si="114"/>
        <v>0</v>
      </c>
      <c r="T63" s="62"/>
      <c r="U63" s="62"/>
      <c r="V63" s="28">
        <f t="shared" si="115"/>
        <v>0</v>
      </c>
      <c r="W63" s="28">
        <f t="shared" si="116"/>
        <v>0.01</v>
      </c>
      <c r="X63" s="28">
        <f t="shared" si="117"/>
        <v>0.09</v>
      </c>
      <c r="Y63" s="28">
        <f t="shared" si="118"/>
        <v>7.0000000000000007E-2</v>
      </c>
      <c r="Z63" s="28">
        <f t="shared" si="119"/>
        <v>0.16999999999999998</v>
      </c>
      <c r="AA63" s="40"/>
      <c r="AB63" s="62"/>
      <c r="AC63" s="62"/>
      <c r="AD63" s="62"/>
      <c r="AE63" s="82" t="s">
        <v>733</v>
      </c>
      <c r="AG63">
        <v>1</v>
      </c>
      <c r="AH63">
        <v>6</v>
      </c>
      <c r="AI63">
        <v>5</v>
      </c>
      <c r="AK63">
        <f t="shared" si="120"/>
        <v>12</v>
      </c>
    </row>
    <row r="64" spans="1:37" ht="15" customHeight="1" x14ac:dyDescent="0.3">
      <c r="A64" s="62">
        <v>56</v>
      </c>
      <c r="B64" s="62">
        <v>220</v>
      </c>
      <c r="C64" s="62" t="s">
        <v>123</v>
      </c>
      <c r="D64" s="291" t="s">
        <v>629</v>
      </c>
      <c r="E64" s="62" t="s">
        <v>219</v>
      </c>
      <c r="F64" s="62">
        <v>388</v>
      </c>
      <c r="G64" s="64">
        <v>0.6</v>
      </c>
      <c r="H64" s="64">
        <v>1.75</v>
      </c>
      <c r="I64" s="67">
        <v>1.1000000000000001</v>
      </c>
      <c r="J64" s="67">
        <v>1.1000000000000001</v>
      </c>
      <c r="K64" s="75">
        <f t="shared" si="111"/>
        <v>427</v>
      </c>
      <c r="L64" s="40"/>
      <c r="M64" s="40">
        <f t="shared" si="112"/>
        <v>427</v>
      </c>
      <c r="N64" s="62"/>
      <c r="O64" s="62"/>
      <c r="P64" s="62"/>
      <c r="Q64" s="62"/>
      <c r="R64" s="40">
        <f t="shared" si="113"/>
        <v>256</v>
      </c>
      <c r="S64" s="62">
        <f t="shared" si="114"/>
        <v>0</v>
      </c>
      <c r="T64" s="62"/>
      <c r="U64" s="62"/>
      <c r="V64" s="28">
        <f t="shared" si="115"/>
        <v>0</v>
      </c>
      <c r="W64" s="28">
        <f t="shared" si="116"/>
        <v>0.12</v>
      </c>
      <c r="X64" s="28">
        <f t="shared" si="117"/>
        <v>0.27</v>
      </c>
      <c r="Y64" s="28">
        <f t="shared" si="118"/>
        <v>0.08</v>
      </c>
      <c r="Z64" s="28">
        <f t="shared" si="119"/>
        <v>0.47000000000000003</v>
      </c>
      <c r="AA64" s="40"/>
      <c r="AB64" s="62"/>
      <c r="AC64" s="62"/>
      <c r="AD64" s="62"/>
      <c r="AE64" s="62"/>
      <c r="AG64">
        <v>3</v>
      </c>
      <c r="AH64">
        <v>7</v>
      </c>
      <c r="AI64">
        <v>2</v>
      </c>
      <c r="AK64">
        <f t="shared" si="120"/>
        <v>12</v>
      </c>
    </row>
    <row r="65" spans="1:37" ht="45" customHeight="1" x14ac:dyDescent="0.3">
      <c r="A65" s="62">
        <v>57</v>
      </c>
      <c r="B65" s="62">
        <v>221</v>
      </c>
      <c r="C65" s="62" t="s">
        <v>123</v>
      </c>
      <c r="D65" s="291" t="s">
        <v>632</v>
      </c>
      <c r="E65" s="62" t="s">
        <v>219</v>
      </c>
      <c r="F65" s="62">
        <v>517</v>
      </c>
      <c r="G65" s="64">
        <v>0.6</v>
      </c>
      <c r="H65" s="64">
        <v>1.75</v>
      </c>
      <c r="I65" s="67">
        <v>1.1000000000000001</v>
      </c>
      <c r="J65" s="67">
        <v>1.1000000000000001</v>
      </c>
      <c r="K65" s="75">
        <f t="shared" si="101"/>
        <v>569</v>
      </c>
      <c r="L65" s="40"/>
      <c r="M65" s="40">
        <f t="shared" si="102"/>
        <v>569</v>
      </c>
      <c r="N65" s="62"/>
      <c r="O65" s="62"/>
      <c r="P65" s="62"/>
      <c r="Q65" s="62"/>
      <c r="R65" s="40">
        <f t="shared" si="103"/>
        <v>341</v>
      </c>
      <c r="S65" s="62">
        <f t="shared" si="104"/>
        <v>0</v>
      </c>
      <c r="T65" s="62"/>
      <c r="U65" s="62"/>
      <c r="V65" s="28">
        <f t="shared" si="105"/>
        <v>0</v>
      </c>
      <c r="W65" s="28">
        <f t="shared" si="106"/>
        <v>0.26</v>
      </c>
      <c r="X65" s="28">
        <f t="shared" si="107"/>
        <v>0.05</v>
      </c>
      <c r="Y65" s="28">
        <f t="shared" si="108"/>
        <v>0.05</v>
      </c>
      <c r="Z65" s="28">
        <f t="shared" si="109"/>
        <v>0.36</v>
      </c>
      <c r="AA65" s="40"/>
      <c r="AB65" s="62"/>
      <c r="AC65" s="62"/>
      <c r="AD65" s="62"/>
      <c r="AE65" s="62"/>
      <c r="AG65">
        <v>5</v>
      </c>
      <c r="AH65">
        <v>1</v>
      </c>
      <c r="AI65">
        <v>1</v>
      </c>
      <c r="AK65">
        <f t="shared" si="110"/>
        <v>7</v>
      </c>
    </row>
    <row r="66" spans="1:37" ht="30" customHeight="1" x14ac:dyDescent="0.3">
      <c r="A66" s="62">
        <v>58</v>
      </c>
      <c r="B66" s="62">
        <v>222</v>
      </c>
      <c r="C66" s="62" t="s">
        <v>123</v>
      </c>
      <c r="D66" s="291" t="s">
        <v>633</v>
      </c>
      <c r="E66" s="62" t="s">
        <v>219</v>
      </c>
      <c r="F66" s="62">
        <v>155</v>
      </c>
      <c r="G66" s="64">
        <v>0.6</v>
      </c>
      <c r="H66" s="64">
        <v>1.75</v>
      </c>
      <c r="I66" s="67">
        <v>1.1000000000000001</v>
      </c>
      <c r="J66" s="67">
        <v>0.9</v>
      </c>
      <c r="K66" s="75">
        <f t="shared" si="101"/>
        <v>140</v>
      </c>
      <c r="L66" s="40"/>
      <c r="M66" s="40">
        <f t="shared" si="102"/>
        <v>140</v>
      </c>
      <c r="N66" s="62"/>
      <c r="O66" s="62"/>
      <c r="P66" s="62"/>
      <c r="Q66" s="62"/>
      <c r="R66" s="40">
        <f t="shared" si="103"/>
        <v>84</v>
      </c>
      <c r="S66" s="62">
        <f t="shared" si="104"/>
        <v>0</v>
      </c>
      <c r="T66" s="62"/>
      <c r="U66" s="62"/>
      <c r="V66" s="28">
        <f t="shared" si="105"/>
        <v>0</v>
      </c>
      <c r="W66" s="28">
        <f t="shared" si="106"/>
        <v>0.08</v>
      </c>
      <c r="X66" s="28">
        <f t="shared" si="107"/>
        <v>0.02</v>
      </c>
      <c r="Y66" s="28">
        <f t="shared" si="108"/>
        <v>0.02</v>
      </c>
      <c r="Z66" s="28">
        <f t="shared" si="109"/>
        <v>0.12000000000000001</v>
      </c>
      <c r="AA66" s="40"/>
      <c r="AB66" s="62"/>
      <c r="AC66" s="62"/>
      <c r="AD66" s="62"/>
      <c r="AE66" s="62"/>
      <c r="AG66">
        <v>5</v>
      </c>
      <c r="AH66">
        <v>1</v>
      </c>
      <c r="AI66">
        <v>1</v>
      </c>
      <c r="AK66">
        <f t="shared" si="110"/>
        <v>7</v>
      </c>
    </row>
    <row r="67" spans="1:37" ht="15" customHeight="1" x14ac:dyDescent="0.3">
      <c r="A67" s="62">
        <v>59</v>
      </c>
      <c r="B67" s="62">
        <v>223</v>
      </c>
      <c r="C67" s="62" t="s">
        <v>123</v>
      </c>
      <c r="D67" s="291" t="s">
        <v>634</v>
      </c>
      <c r="E67" s="62" t="s">
        <v>219</v>
      </c>
      <c r="F67" s="62">
        <v>419</v>
      </c>
      <c r="G67" s="64">
        <v>0.6</v>
      </c>
      <c r="H67" s="64">
        <v>1.75</v>
      </c>
      <c r="I67" s="67">
        <v>1.1000000000000001</v>
      </c>
      <c r="J67" s="67">
        <v>1.1000000000000001</v>
      </c>
      <c r="K67" s="75">
        <f t="shared" si="101"/>
        <v>461</v>
      </c>
      <c r="L67" s="40"/>
      <c r="M67" s="40">
        <f t="shared" si="102"/>
        <v>461</v>
      </c>
      <c r="N67" s="62"/>
      <c r="O67" s="62"/>
      <c r="P67" s="62"/>
      <c r="Q67" s="62"/>
      <c r="R67" s="40">
        <f t="shared" si="103"/>
        <v>277</v>
      </c>
      <c r="S67" s="62">
        <f t="shared" si="104"/>
        <v>0</v>
      </c>
      <c r="T67" s="62"/>
      <c r="U67" s="62"/>
      <c r="V67" s="28">
        <f t="shared" si="105"/>
        <v>0.21</v>
      </c>
      <c r="W67" s="28">
        <f t="shared" si="106"/>
        <v>0.25</v>
      </c>
      <c r="X67" s="28">
        <f t="shared" si="107"/>
        <v>0</v>
      </c>
      <c r="Y67" s="28">
        <f t="shared" si="108"/>
        <v>0</v>
      </c>
      <c r="Z67" s="28">
        <f t="shared" si="109"/>
        <v>0.45999999999999996</v>
      </c>
      <c r="AA67" s="40"/>
      <c r="AB67" s="62"/>
      <c r="AC67" s="62"/>
      <c r="AD67" s="62"/>
      <c r="AE67" s="62"/>
      <c r="AF67">
        <v>5</v>
      </c>
      <c r="AG67">
        <v>6</v>
      </c>
      <c r="AK67">
        <f t="shared" si="110"/>
        <v>11</v>
      </c>
    </row>
    <row r="68" spans="1:37" ht="30" customHeight="1" x14ac:dyDescent="0.3">
      <c r="A68" s="62">
        <v>60</v>
      </c>
      <c r="B68" s="62">
        <v>224</v>
      </c>
      <c r="C68" s="62" t="s">
        <v>123</v>
      </c>
      <c r="D68" s="291" t="s">
        <v>635</v>
      </c>
      <c r="E68" s="62" t="s">
        <v>219</v>
      </c>
      <c r="F68" s="62">
        <v>78</v>
      </c>
      <c r="G68" s="64">
        <v>0.6</v>
      </c>
      <c r="H68" s="64">
        <v>1.75</v>
      </c>
      <c r="I68" s="67">
        <v>1.1000000000000001</v>
      </c>
      <c r="J68" s="67">
        <v>0.9</v>
      </c>
      <c r="K68" s="75">
        <f t="shared" si="101"/>
        <v>70</v>
      </c>
      <c r="L68" s="40"/>
      <c r="M68" s="40">
        <f t="shared" si="102"/>
        <v>70</v>
      </c>
      <c r="N68" s="62"/>
      <c r="O68" s="62"/>
      <c r="P68" s="62"/>
      <c r="Q68" s="62"/>
      <c r="R68" s="40">
        <f t="shared" si="103"/>
        <v>42</v>
      </c>
      <c r="S68" s="62">
        <f t="shared" si="104"/>
        <v>0</v>
      </c>
      <c r="T68" s="62"/>
      <c r="U68" s="62"/>
      <c r="V68" s="28">
        <f t="shared" si="105"/>
        <v>0</v>
      </c>
      <c r="W68" s="28">
        <f t="shared" si="106"/>
        <v>0.05</v>
      </c>
      <c r="X68" s="28">
        <f t="shared" si="107"/>
        <v>0.01</v>
      </c>
      <c r="Y68" s="28">
        <f t="shared" si="108"/>
        <v>0.01</v>
      </c>
      <c r="Z68" s="28">
        <f t="shared" si="109"/>
        <v>7.0000000000000007E-2</v>
      </c>
      <c r="AA68" s="40"/>
      <c r="AB68" s="62"/>
      <c r="AC68" s="62"/>
      <c r="AD68" s="62"/>
      <c r="AE68" s="82" t="s">
        <v>733</v>
      </c>
      <c r="AG68">
        <v>6</v>
      </c>
      <c r="AH68">
        <v>1</v>
      </c>
      <c r="AI68">
        <v>1</v>
      </c>
      <c r="AK68">
        <f t="shared" si="110"/>
        <v>8</v>
      </c>
    </row>
    <row r="69" spans="1:37" ht="30" customHeight="1" x14ac:dyDescent="0.3">
      <c r="A69" s="62">
        <v>61</v>
      </c>
      <c r="B69" s="62">
        <v>226</v>
      </c>
      <c r="C69" s="62" t="s">
        <v>123</v>
      </c>
      <c r="D69" s="291" t="s">
        <v>636</v>
      </c>
      <c r="E69" s="62" t="s">
        <v>219</v>
      </c>
      <c r="F69" s="62">
        <v>521</v>
      </c>
      <c r="G69" s="64">
        <v>0.6</v>
      </c>
      <c r="H69" s="64">
        <v>1.75</v>
      </c>
      <c r="I69" s="67">
        <v>1.1000000000000001</v>
      </c>
      <c r="J69" s="67">
        <v>1.1000000000000001</v>
      </c>
      <c r="K69" s="75">
        <f t="shared" ref="K69:K77" si="121">M69-L69</f>
        <v>573</v>
      </c>
      <c r="L69" s="40"/>
      <c r="M69" s="40">
        <f t="shared" ref="M69:M77" si="122">ROUND(F69*J69,0)</f>
        <v>573</v>
      </c>
      <c r="N69" s="62"/>
      <c r="O69" s="62"/>
      <c r="P69" s="62"/>
      <c r="Q69" s="62"/>
      <c r="R69" s="40">
        <f t="shared" ref="R69:R77" si="123">ROUND(0.6*(M69+O69+Q69),0)</f>
        <v>344</v>
      </c>
      <c r="S69" s="62">
        <f t="shared" ref="S69:S77" si="124">ROUND(AJ69*F69,0)</f>
        <v>0</v>
      </c>
      <c r="T69" s="62"/>
      <c r="U69" s="62"/>
      <c r="V69" s="28">
        <f t="shared" ref="V69:V77" si="125">ROUND(F69*AF69/10000,2)</f>
        <v>0</v>
      </c>
      <c r="W69" s="28">
        <f t="shared" ref="W69:W77" si="126">ROUND(F69*AG69/10000,2)</f>
        <v>0</v>
      </c>
      <c r="X69" s="28">
        <f t="shared" ref="X69:X77" si="127">ROUND(F69*AH69/10000,2)</f>
        <v>0.36</v>
      </c>
      <c r="Y69" s="28">
        <f t="shared" ref="Y69:Y77" si="128">ROUND(F69*AI69/10000,2)</f>
        <v>0.05</v>
      </c>
      <c r="Z69" s="28">
        <f t="shared" ref="Z69:Z77" si="129">V69+W69+X69+Y69</f>
        <v>0.41</v>
      </c>
      <c r="AA69" s="40"/>
      <c r="AB69" s="62"/>
      <c r="AC69" s="62"/>
      <c r="AD69" s="62"/>
      <c r="AE69" s="62"/>
      <c r="AH69">
        <v>7</v>
      </c>
      <c r="AI69">
        <v>1</v>
      </c>
      <c r="AK69">
        <f t="shared" ref="AK69:AK78" si="130">AF69+AG69+AH69+AI69</f>
        <v>8</v>
      </c>
    </row>
    <row r="70" spans="1:37" ht="30" customHeight="1" x14ac:dyDescent="0.3">
      <c r="A70" s="62">
        <v>62</v>
      </c>
      <c r="B70" s="62">
        <v>227</v>
      </c>
      <c r="C70" s="62" t="s">
        <v>123</v>
      </c>
      <c r="D70" s="291" t="s">
        <v>636</v>
      </c>
      <c r="E70" s="62" t="s">
        <v>219</v>
      </c>
      <c r="F70" s="62">
        <v>412</v>
      </c>
      <c r="G70" s="64">
        <v>0.6</v>
      </c>
      <c r="H70" s="64">
        <v>1.75</v>
      </c>
      <c r="I70" s="67">
        <v>1.1000000000000001</v>
      </c>
      <c r="J70" s="67">
        <v>1.1000000000000001</v>
      </c>
      <c r="K70" s="75">
        <f t="shared" si="121"/>
        <v>453</v>
      </c>
      <c r="L70" s="40"/>
      <c r="M70" s="40">
        <f t="shared" si="122"/>
        <v>453</v>
      </c>
      <c r="N70" s="62"/>
      <c r="O70" s="62"/>
      <c r="P70" s="62"/>
      <c r="Q70" s="62"/>
      <c r="R70" s="40">
        <f t="shared" si="123"/>
        <v>272</v>
      </c>
      <c r="S70" s="62">
        <f t="shared" si="124"/>
        <v>0</v>
      </c>
      <c r="T70" s="62"/>
      <c r="U70" s="62"/>
      <c r="V70" s="28">
        <f t="shared" si="125"/>
        <v>0</v>
      </c>
      <c r="W70" s="28">
        <f t="shared" si="126"/>
        <v>0</v>
      </c>
      <c r="X70" s="28">
        <f t="shared" si="127"/>
        <v>0.28999999999999998</v>
      </c>
      <c r="Y70" s="28">
        <f t="shared" si="128"/>
        <v>0.04</v>
      </c>
      <c r="Z70" s="28">
        <f t="shared" si="129"/>
        <v>0.32999999999999996</v>
      </c>
      <c r="AA70" s="40"/>
      <c r="AB70" s="62"/>
      <c r="AC70" s="62"/>
      <c r="AD70" s="62"/>
      <c r="AE70" s="62"/>
      <c r="AH70">
        <v>7</v>
      </c>
      <c r="AI70">
        <v>1</v>
      </c>
      <c r="AK70">
        <f t="shared" si="130"/>
        <v>8</v>
      </c>
    </row>
    <row r="71" spans="1:37" ht="30" customHeight="1" x14ac:dyDescent="0.3">
      <c r="A71" s="62">
        <v>63</v>
      </c>
      <c r="B71" s="62">
        <v>228</v>
      </c>
      <c r="C71" s="62" t="s">
        <v>123</v>
      </c>
      <c r="D71" s="291" t="s">
        <v>637</v>
      </c>
      <c r="E71" s="62" t="s">
        <v>219</v>
      </c>
      <c r="F71" s="62">
        <v>321</v>
      </c>
      <c r="G71" s="64">
        <v>0.6</v>
      </c>
      <c r="H71" s="64">
        <v>1.75</v>
      </c>
      <c r="I71" s="67">
        <v>1.1000000000000001</v>
      </c>
      <c r="J71" s="67">
        <v>1</v>
      </c>
      <c r="K71" s="75">
        <f t="shared" si="121"/>
        <v>321</v>
      </c>
      <c r="L71" s="40"/>
      <c r="M71" s="40">
        <f t="shared" si="122"/>
        <v>321</v>
      </c>
      <c r="N71" s="62"/>
      <c r="O71" s="62"/>
      <c r="P71" s="62"/>
      <c r="Q71" s="62"/>
      <c r="R71" s="40">
        <f t="shared" si="123"/>
        <v>193</v>
      </c>
      <c r="S71" s="62">
        <f t="shared" si="124"/>
        <v>0</v>
      </c>
      <c r="T71" s="62"/>
      <c r="U71" s="62"/>
      <c r="V71" s="28">
        <f t="shared" si="125"/>
        <v>0.03</v>
      </c>
      <c r="W71" s="28">
        <f t="shared" si="126"/>
        <v>0.06</v>
      </c>
      <c r="X71" s="28">
        <f t="shared" si="127"/>
        <v>0.13</v>
      </c>
      <c r="Y71" s="28">
        <f t="shared" si="128"/>
        <v>0.1</v>
      </c>
      <c r="Z71" s="28">
        <f t="shared" si="129"/>
        <v>0.32</v>
      </c>
      <c r="AA71" s="40"/>
      <c r="AB71" s="62"/>
      <c r="AC71" s="62"/>
      <c r="AD71" s="62"/>
      <c r="AE71" s="62"/>
      <c r="AF71">
        <v>1</v>
      </c>
      <c r="AG71">
        <v>2</v>
      </c>
      <c r="AH71">
        <v>4</v>
      </c>
      <c r="AI71">
        <v>3</v>
      </c>
      <c r="AK71">
        <f t="shared" si="130"/>
        <v>10</v>
      </c>
    </row>
    <row r="72" spans="1:37" ht="30" customHeight="1" x14ac:dyDescent="0.3">
      <c r="A72" s="62">
        <v>64</v>
      </c>
      <c r="B72" s="62">
        <v>229</v>
      </c>
      <c r="C72" s="62" t="s">
        <v>123</v>
      </c>
      <c r="D72" s="291" t="s">
        <v>638</v>
      </c>
      <c r="E72" s="62" t="s">
        <v>219</v>
      </c>
      <c r="F72" s="62">
        <v>344</v>
      </c>
      <c r="G72" s="64">
        <v>0.6</v>
      </c>
      <c r="H72" s="64">
        <v>1.75</v>
      </c>
      <c r="I72" s="67">
        <v>1.1000000000000001</v>
      </c>
      <c r="J72" s="67">
        <v>1.2</v>
      </c>
      <c r="K72" s="75">
        <f t="shared" si="121"/>
        <v>413</v>
      </c>
      <c r="L72" s="40"/>
      <c r="M72" s="40">
        <f t="shared" si="122"/>
        <v>413</v>
      </c>
      <c r="N72" s="62"/>
      <c r="O72" s="62"/>
      <c r="P72" s="62"/>
      <c r="Q72" s="62"/>
      <c r="R72" s="40">
        <f t="shared" si="123"/>
        <v>248</v>
      </c>
      <c r="S72" s="62">
        <f t="shared" si="124"/>
        <v>413</v>
      </c>
      <c r="T72" s="62"/>
      <c r="U72" s="62"/>
      <c r="V72" s="28">
        <f t="shared" si="125"/>
        <v>0</v>
      </c>
      <c r="W72" s="28">
        <f t="shared" si="126"/>
        <v>0.1</v>
      </c>
      <c r="X72" s="28">
        <f t="shared" si="127"/>
        <v>0</v>
      </c>
      <c r="Y72" s="28">
        <f t="shared" si="128"/>
        <v>0.17</v>
      </c>
      <c r="Z72" s="28">
        <f t="shared" si="129"/>
        <v>0.27</v>
      </c>
      <c r="AA72" s="40"/>
      <c r="AB72" s="62"/>
      <c r="AC72" s="62"/>
      <c r="AD72" s="62"/>
      <c r="AE72" s="82" t="s">
        <v>733</v>
      </c>
      <c r="AG72">
        <v>3</v>
      </c>
      <c r="AI72">
        <v>5</v>
      </c>
      <c r="AJ72">
        <v>1.2</v>
      </c>
      <c r="AK72">
        <f t="shared" si="130"/>
        <v>8</v>
      </c>
    </row>
    <row r="73" spans="1:37" ht="45" customHeight="1" x14ac:dyDescent="0.3">
      <c r="A73" s="62">
        <v>65</v>
      </c>
      <c r="B73" s="62">
        <v>230</v>
      </c>
      <c r="C73" s="62" t="s">
        <v>123</v>
      </c>
      <c r="D73" s="291" t="s">
        <v>639</v>
      </c>
      <c r="E73" s="62" t="s">
        <v>219</v>
      </c>
      <c r="F73" s="62">
        <v>1121</v>
      </c>
      <c r="G73" s="64">
        <v>0.6</v>
      </c>
      <c r="H73" s="64">
        <v>1.75</v>
      </c>
      <c r="I73" s="67">
        <v>1.1000000000000001</v>
      </c>
      <c r="J73" s="67">
        <v>1.1000000000000001</v>
      </c>
      <c r="K73" s="75">
        <f t="shared" si="121"/>
        <v>1233</v>
      </c>
      <c r="L73" s="40"/>
      <c r="M73" s="40">
        <f t="shared" si="122"/>
        <v>1233</v>
      </c>
      <c r="N73" s="62"/>
      <c r="O73" s="62"/>
      <c r="P73" s="62"/>
      <c r="Q73" s="62"/>
      <c r="R73" s="40">
        <f t="shared" si="123"/>
        <v>740</v>
      </c>
      <c r="S73" s="62">
        <f t="shared" si="124"/>
        <v>0</v>
      </c>
      <c r="T73" s="62"/>
      <c r="U73" s="62"/>
      <c r="V73" s="28">
        <f t="shared" si="125"/>
        <v>0</v>
      </c>
      <c r="W73" s="28">
        <f t="shared" si="126"/>
        <v>0.34</v>
      </c>
      <c r="X73" s="28">
        <f t="shared" si="127"/>
        <v>0.28000000000000003</v>
      </c>
      <c r="Y73" s="28">
        <f t="shared" si="128"/>
        <v>0.11</v>
      </c>
      <c r="Z73" s="28">
        <f t="shared" si="129"/>
        <v>0.73000000000000009</v>
      </c>
      <c r="AA73" s="40"/>
      <c r="AB73" s="62"/>
      <c r="AC73" s="62"/>
      <c r="AD73" s="62"/>
      <c r="AE73" s="82" t="s">
        <v>733</v>
      </c>
      <c r="AG73">
        <v>3</v>
      </c>
      <c r="AH73">
        <v>2.5</v>
      </c>
      <c r="AI73">
        <v>1</v>
      </c>
      <c r="AK73">
        <f t="shared" si="130"/>
        <v>6.5</v>
      </c>
    </row>
    <row r="74" spans="1:37" ht="30" customHeight="1" x14ac:dyDescent="0.3">
      <c r="A74" s="62">
        <v>66</v>
      </c>
      <c r="B74" s="62">
        <v>231</v>
      </c>
      <c r="C74" s="62" t="s">
        <v>123</v>
      </c>
      <c r="D74" s="291" t="s">
        <v>638</v>
      </c>
      <c r="E74" s="62" t="s">
        <v>219</v>
      </c>
      <c r="F74" s="62">
        <v>149</v>
      </c>
      <c r="G74" s="64">
        <v>0.6</v>
      </c>
      <c r="H74" s="64">
        <v>1.75</v>
      </c>
      <c r="I74" s="67">
        <v>1.1000000000000001</v>
      </c>
      <c r="J74" s="67">
        <v>1.2</v>
      </c>
      <c r="K74" s="75">
        <f t="shared" si="121"/>
        <v>179</v>
      </c>
      <c r="L74" s="40"/>
      <c r="M74" s="40">
        <f t="shared" si="122"/>
        <v>179</v>
      </c>
      <c r="N74" s="62"/>
      <c r="O74" s="62"/>
      <c r="P74" s="62"/>
      <c r="Q74" s="62"/>
      <c r="R74" s="40">
        <f t="shared" si="123"/>
        <v>107</v>
      </c>
      <c r="S74" s="62">
        <f t="shared" si="124"/>
        <v>179</v>
      </c>
      <c r="T74" s="62"/>
      <c r="U74" s="62"/>
      <c r="V74" s="28">
        <f t="shared" si="125"/>
        <v>0</v>
      </c>
      <c r="W74" s="28">
        <f t="shared" si="126"/>
        <v>7.0000000000000007E-2</v>
      </c>
      <c r="X74" s="28">
        <f t="shared" si="127"/>
        <v>0</v>
      </c>
      <c r="Y74" s="28">
        <f t="shared" si="128"/>
        <v>0.09</v>
      </c>
      <c r="Z74" s="28">
        <f t="shared" si="129"/>
        <v>0.16</v>
      </c>
      <c r="AA74" s="40"/>
      <c r="AB74" s="62"/>
      <c r="AC74" s="62"/>
      <c r="AD74" s="62"/>
      <c r="AE74" s="82" t="s">
        <v>733</v>
      </c>
      <c r="AG74">
        <v>5</v>
      </c>
      <c r="AI74">
        <v>6</v>
      </c>
      <c r="AJ74">
        <v>1.2</v>
      </c>
      <c r="AK74">
        <f t="shared" si="130"/>
        <v>11</v>
      </c>
    </row>
    <row r="75" spans="1:37" ht="30" customHeight="1" x14ac:dyDescent="0.3">
      <c r="A75" s="62">
        <v>67</v>
      </c>
      <c r="B75" s="62">
        <v>232</v>
      </c>
      <c r="C75" s="62" t="s">
        <v>123</v>
      </c>
      <c r="D75" s="291" t="s">
        <v>640</v>
      </c>
      <c r="E75" s="62" t="s">
        <v>219</v>
      </c>
      <c r="F75" s="62">
        <v>258</v>
      </c>
      <c r="G75" s="64">
        <v>0.6</v>
      </c>
      <c r="H75" s="64">
        <v>1.75</v>
      </c>
      <c r="I75" s="67">
        <v>1.1000000000000001</v>
      </c>
      <c r="J75" s="67">
        <v>1</v>
      </c>
      <c r="K75" s="75">
        <f t="shared" si="121"/>
        <v>258</v>
      </c>
      <c r="L75" s="40"/>
      <c r="M75" s="40">
        <f t="shared" si="122"/>
        <v>258</v>
      </c>
      <c r="N75" s="62"/>
      <c r="O75" s="62"/>
      <c r="P75" s="62"/>
      <c r="Q75" s="62"/>
      <c r="R75" s="40">
        <f t="shared" si="123"/>
        <v>155</v>
      </c>
      <c r="S75" s="62">
        <f t="shared" si="124"/>
        <v>206</v>
      </c>
      <c r="T75" s="62"/>
      <c r="U75" s="62"/>
      <c r="V75" s="28">
        <f t="shared" si="125"/>
        <v>0</v>
      </c>
      <c r="W75" s="28">
        <f t="shared" si="126"/>
        <v>0.05</v>
      </c>
      <c r="X75" s="28">
        <f t="shared" si="127"/>
        <v>0.08</v>
      </c>
      <c r="Y75" s="28">
        <f t="shared" si="128"/>
        <v>0.03</v>
      </c>
      <c r="Z75" s="28">
        <f t="shared" si="129"/>
        <v>0.16</v>
      </c>
      <c r="AA75" s="40"/>
      <c r="AB75" s="62"/>
      <c r="AC75" s="62"/>
      <c r="AD75" s="62"/>
      <c r="AE75" s="82" t="s">
        <v>733</v>
      </c>
      <c r="AG75">
        <v>2</v>
      </c>
      <c r="AH75">
        <v>3</v>
      </c>
      <c r="AI75">
        <v>1</v>
      </c>
      <c r="AJ75">
        <v>0.8</v>
      </c>
      <c r="AK75">
        <f t="shared" si="130"/>
        <v>6</v>
      </c>
    </row>
    <row r="76" spans="1:37" ht="15" customHeight="1" x14ac:dyDescent="0.3">
      <c r="A76" s="62">
        <v>68</v>
      </c>
      <c r="B76" s="62">
        <v>233</v>
      </c>
      <c r="C76" s="62" t="s">
        <v>123</v>
      </c>
      <c r="D76" s="291" t="s">
        <v>641</v>
      </c>
      <c r="E76" s="62" t="s">
        <v>219</v>
      </c>
      <c r="F76" s="62">
        <v>544</v>
      </c>
      <c r="G76" s="64">
        <v>0.6</v>
      </c>
      <c r="H76" s="64">
        <v>1.75</v>
      </c>
      <c r="I76" s="67">
        <v>1.1000000000000001</v>
      </c>
      <c r="J76" s="67">
        <v>1</v>
      </c>
      <c r="K76" s="75">
        <f t="shared" si="121"/>
        <v>544</v>
      </c>
      <c r="L76" s="40"/>
      <c r="M76" s="40">
        <f t="shared" si="122"/>
        <v>544</v>
      </c>
      <c r="N76" s="62"/>
      <c r="O76" s="62"/>
      <c r="P76" s="62"/>
      <c r="Q76" s="62"/>
      <c r="R76" s="40">
        <f t="shared" si="123"/>
        <v>326</v>
      </c>
      <c r="S76" s="62">
        <f t="shared" si="124"/>
        <v>0</v>
      </c>
      <c r="T76" s="62"/>
      <c r="U76" s="62"/>
      <c r="V76" s="28">
        <f t="shared" si="125"/>
        <v>0</v>
      </c>
      <c r="W76" s="28">
        <f t="shared" si="126"/>
        <v>0.11</v>
      </c>
      <c r="X76" s="28">
        <f t="shared" si="127"/>
        <v>0.16</v>
      </c>
      <c r="Y76" s="28">
        <f t="shared" si="128"/>
        <v>0.11</v>
      </c>
      <c r="Z76" s="28">
        <f t="shared" si="129"/>
        <v>0.38</v>
      </c>
      <c r="AA76" s="40"/>
      <c r="AB76" s="62"/>
      <c r="AC76" s="62"/>
      <c r="AD76" s="62"/>
      <c r="AE76" s="62"/>
      <c r="AG76">
        <v>2</v>
      </c>
      <c r="AH76">
        <v>3</v>
      </c>
      <c r="AI76">
        <v>2</v>
      </c>
      <c r="AK76">
        <f t="shared" si="130"/>
        <v>7</v>
      </c>
    </row>
    <row r="77" spans="1:37" ht="31.2" customHeight="1" x14ac:dyDescent="0.3">
      <c r="A77" s="62">
        <v>69</v>
      </c>
      <c r="B77" s="62">
        <v>234</v>
      </c>
      <c r="C77" s="62" t="s">
        <v>123</v>
      </c>
      <c r="D77" s="291" t="s">
        <v>643</v>
      </c>
      <c r="E77" s="62" t="s">
        <v>219</v>
      </c>
      <c r="F77" s="62">
        <v>350</v>
      </c>
      <c r="G77" s="64">
        <v>0.6</v>
      </c>
      <c r="H77" s="64">
        <v>1.75</v>
      </c>
      <c r="I77" s="67">
        <v>1.1000000000000001</v>
      </c>
      <c r="J77" s="67">
        <v>1.1000000000000001</v>
      </c>
      <c r="K77" s="75">
        <f t="shared" si="121"/>
        <v>385</v>
      </c>
      <c r="L77" s="40"/>
      <c r="M77" s="40">
        <f t="shared" si="122"/>
        <v>385</v>
      </c>
      <c r="N77" s="62"/>
      <c r="O77" s="62"/>
      <c r="P77" s="62"/>
      <c r="Q77" s="62"/>
      <c r="R77" s="40">
        <f t="shared" si="123"/>
        <v>231</v>
      </c>
      <c r="S77" s="62">
        <f t="shared" si="124"/>
        <v>0</v>
      </c>
      <c r="T77" s="62"/>
      <c r="U77" s="62"/>
      <c r="V77" s="28">
        <f t="shared" si="125"/>
        <v>0</v>
      </c>
      <c r="W77" s="28">
        <f t="shared" si="126"/>
        <v>0.11</v>
      </c>
      <c r="X77" s="28">
        <f t="shared" si="127"/>
        <v>0.14000000000000001</v>
      </c>
      <c r="Y77" s="28">
        <f t="shared" si="128"/>
        <v>0.11</v>
      </c>
      <c r="Z77" s="28">
        <f t="shared" si="129"/>
        <v>0.36</v>
      </c>
      <c r="AA77" s="40"/>
      <c r="AB77" s="62"/>
      <c r="AC77" s="62"/>
      <c r="AD77" s="62"/>
      <c r="AE77" s="82" t="s">
        <v>733</v>
      </c>
      <c r="AG77">
        <v>3</v>
      </c>
      <c r="AH77">
        <v>4</v>
      </c>
      <c r="AI77">
        <v>3</v>
      </c>
      <c r="AK77">
        <f t="shared" si="130"/>
        <v>10</v>
      </c>
    </row>
    <row r="78" spans="1:37" ht="30" customHeight="1" x14ac:dyDescent="0.3">
      <c r="A78" s="62">
        <v>70</v>
      </c>
      <c r="B78" s="62">
        <v>235</v>
      </c>
      <c r="C78" s="62" t="s">
        <v>123</v>
      </c>
      <c r="D78" s="291" t="s">
        <v>642</v>
      </c>
      <c r="E78" s="62" t="s">
        <v>219</v>
      </c>
      <c r="F78" s="62">
        <v>367</v>
      </c>
      <c r="G78" s="64">
        <v>0.6</v>
      </c>
      <c r="H78" s="64">
        <v>1.75</v>
      </c>
      <c r="I78" s="67">
        <v>1.1000000000000001</v>
      </c>
      <c r="J78" s="67">
        <v>1.1000000000000001</v>
      </c>
      <c r="K78" s="75">
        <f t="shared" ref="K78" si="131">M78-L78</f>
        <v>404</v>
      </c>
      <c r="L78" s="40"/>
      <c r="M78" s="40">
        <f t="shared" ref="M78" si="132">ROUND(F78*J78,0)</f>
        <v>404</v>
      </c>
      <c r="N78" s="62"/>
      <c r="O78" s="62"/>
      <c r="P78" s="62"/>
      <c r="Q78" s="62"/>
      <c r="R78" s="40">
        <f t="shared" ref="R78" si="133">ROUND(0.6*(M78+O78+Q78),0)</f>
        <v>242</v>
      </c>
      <c r="S78" s="62">
        <f t="shared" ref="S78" si="134">ROUND(AJ78*F78,0)</f>
        <v>0</v>
      </c>
      <c r="T78" s="62"/>
      <c r="U78" s="62"/>
      <c r="V78" s="28">
        <f t="shared" ref="V78" si="135">ROUND(F78*AF78/10000,2)</f>
        <v>0</v>
      </c>
      <c r="W78" s="28">
        <f t="shared" ref="W78" si="136">ROUND(F78*AG78/10000,2)</f>
        <v>0.11</v>
      </c>
      <c r="X78" s="28">
        <f t="shared" ref="X78" si="137">ROUND(F78*AH78/10000,2)</f>
        <v>0.15</v>
      </c>
      <c r="Y78" s="28">
        <f t="shared" ref="Y78" si="138">ROUND(F78*AI78/10000,2)</f>
        <v>0</v>
      </c>
      <c r="Z78" s="28">
        <f t="shared" ref="Z78" si="139">V78+W78+X78+Y78</f>
        <v>0.26</v>
      </c>
      <c r="AA78" s="40"/>
      <c r="AB78" s="62"/>
      <c r="AC78" s="62"/>
      <c r="AD78" s="62"/>
      <c r="AE78" s="62"/>
      <c r="AG78">
        <v>3</v>
      </c>
      <c r="AH78">
        <v>4</v>
      </c>
      <c r="AK78">
        <f t="shared" si="130"/>
        <v>7</v>
      </c>
    </row>
    <row r="79" spans="1:37" ht="15" customHeight="1" x14ac:dyDescent="0.3">
      <c r="A79" s="62">
        <v>71</v>
      </c>
      <c r="B79" s="62"/>
      <c r="C79" s="62" t="s">
        <v>123</v>
      </c>
      <c r="D79" s="291"/>
      <c r="E79" s="62" t="s">
        <v>186</v>
      </c>
      <c r="F79" s="62"/>
      <c r="G79" s="64">
        <v>0.6</v>
      </c>
      <c r="H79" s="64">
        <v>1.75</v>
      </c>
      <c r="I79" s="67">
        <v>1.1000000000000001</v>
      </c>
      <c r="J79" s="67"/>
      <c r="K79" s="75">
        <f t="shared" si="91"/>
        <v>0</v>
      </c>
      <c r="L79" s="40"/>
      <c r="M79" s="40">
        <f t="shared" si="92"/>
        <v>0</v>
      </c>
      <c r="N79" s="62"/>
      <c r="O79" s="62"/>
      <c r="P79" s="62"/>
      <c r="Q79" s="62"/>
      <c r="R79" s="40">
        <f t="shared" si="93"/>
        <v>0</v>
      </c>
      <c r="S79" s="62">
        <f t="shared" si="94"/>
        <v>0</v>
      </c>
      <c r="T79" s="62"/>
      <c r="U79" s="62"/>
      <c r="V79" s="28">
        <f t="shared" si="95"/>
        <v>0</v>
      </c>
      <c r="W79" s="28">
        <f t="shared" si="96"/>
        <v>0</v>
      </c>
      <c r="X79" s="28">
        <f t="shared" si="97"/>
        <v>0</v>
      </c>
      <c r="Y79" s="28">
        <f t="shared" si="98"/>
        <v>0</v>
      </c>
      <c r="Z79" s="28">
        <f t="shared" si="99"/>
        <v>0</v>
      </c>
      <c r="AA79" s="40"/>
      <c r="AB79" s="62"/>
      <c r="AC79" s="62"/>
      <c r="AD79" s="62"/>
      <c r="AE79" s="62"/>
      <c r="AK79">
        <f t="shared" si="100"/>
        <v>0</v>
      </c>
    </row>
    <row r="80" spans="1:37" ht="79.2" x14ac:dyDescent="0.3">
      <c r="A80" s="62">
        <v>72</v>
      </c>
      <c r="B80" s="245">
        <v>301</v>
      </c>
      <c r="C80" s="245" t="s">
        <v>124</v>
      </c>
      <c r="D80" s="244" t="s">
        <v>644</v>
      </c>
      <c r="E80" s="245" t="s">
        <v>200</v>
      </c>
      <c r="F80" s="245">
        <v>794</v>
      </c>
      <c r="G80" s="245"/>
      <c r="H80" s="245"/>
      <c r="I80" s="246"/>
      <c r="J80" s="246"/>
      <c r="K80" s="247"/>
      <c r="L80" s="248"/>
      <c r="M80" s="248"/>
      <c r="N80" s="243"/>
      <c r="O80" s="243"/>
      <c r="P80" s="243"/>
      <c r="Q80" s="243"/>
      <c r="R80" s="248"/>
      <c r="S80" s="243"/>
      <c r="T80" s="243"/>
      <c r="U80" s="243"/>
      <c r="V80" s="249"/>
      <c r="W80" s="249"/>
      <c r="X80" s="249"/>
      <c r="Y80" s="249"/>
      <c r="Z80" s="249"/>
      <c r="AA80" s="248"/>
      <c r="AB80" s="243">
        <f>F80</f>
        <v>794</v>
      </c>
      <c r="AC80" s="243"/>
      <c r="AD80" s="243"/>
      <c r="AE80" s="250" t="s">
        <v>462</v>
      </c>
      <c r="AK80">
        <f t="shared" ref="AK80:AK81" si="140">AF80+AG80+AH80+AI80</f>
        <v>0</v>
      </c>
    </row>
    <row r="81" spans="1:37" ht="26.4" x14ac:dyDescent="0.3">
      <c r="A81" s="62">
        <v>73</v>
      </c>
      <c r="B81" s="245">
        <v>301</v>
      </c>
      <c r="C81" s="245" t="s">
        <v>124</v>
      </c>
      <c r="D81" s="244" t="s">
        <v>645</v>
      </c>
      <c r="E81" s="245" t="s">
        <v>190</v>
      </c>
      <c r="F81" s="245">
        <v>362</v>
      </c>
      <c r="G81" s="245">
        <v>0.6</v>
      </c>
      <c r="H81" s="245">
        <v>1.75</v>
      </c>
      <c r="I81" s="246">
        <v>1.1000000000000001</v>
      </c>
      <c r="J81" s="246">
        <v>1.1000000000000001</v>
      </c>
      <c r="K81" s="247">
        <f t="shared" ref="K81" si="141">M81-L81</f>
        <v>398</v>
      </c>
      <c r="L81" s="248"/>
      <c r="M81" s="248">
        <f t="shared" ref="M81" si="142">ROUND(F81*J81,0)</f>
        <v>398</v>
      </c>
      <c r="N81" s="243"/>
      <c r="O81" s="243"/>
      <c r="P81" s="243"/>
      <c r="Q81" s="243"/>
      <c r="R81" s="248">
        <f t="shared" ref="R81" si="143">ROUND(0.6*(M81+O81+Q81),0)</f>
        <v>239</v>
      </c>
      <c r="S81" s="243">
        <f t="shared" ref="S81:S82" si="144">ROUND(AJ81*F81,0)</f>
        <v>0</v>
      </c>
      <c r="T81" s="243"/>
      <c r="U81" s="243"/>
      <c r="V81" s="249">
        <f t="shared" ref="V81:V82" si="145">ROUND(F81*AF81/10000,2)</f>
        <v>0</v>
      </c>
      <c r="W81" s="249">
        <f t="shared" ref="W81:W82" si="146">ROUND(F81*AG81/10000,2)</f>
        <v>0.14000000000000001</v>
      </c>
      <c r="X81" s="249">
        <f t="shared" ref="X81:X82" si="147">ROUND(F81*AH81/10000,2)</f>
        <v>0.14000000000000001</v>
      </c>
      <c r="Y81" s="249">
        <f t="shared" ref="Y81:Y82" si="148">ROUND(F81*AI81/10000,2)</f>
        <v>7.0000000000000007E-2</v>
      </c>
      <c r="Z81" s="249">
        <f>V81+W81+X81+Y81</f>
        <v>0.35000000000000003</v>
      </c>
      <c r="AA81" s="248">
        <v>1</v>
      </c>
      <c r="AB81" s="243"/>
      <c r="AC81" s="243"/>
      <c r="AD81" s="243"/>
      <c r="AE81" s="243"/>
      <c r="AG81">
        <v>4</v>
      </c>
      <c r="AH81">
        <v>4</v>
      </c>
      <c r="AI81">
        <v>2</v>
      </c>
      <c r="AK81">
        <f t="shared" si="140"/>
        <v>10</v>
      </c>
    </row>
    <row r="82" spans="1:37" ht="39.6" x14ac:dyDescent="0.3">
      <c r="A82" s="62">
        <v>74</v>
      </c>
      <c r="B82" s="245">
        <v>302</v>
      </c>
      <c r="C82" s="245" t="s">
        <v>124</v>
      </c>
      <c r="D82" s="244" t="s">
        <v>648</v>
      </c>
      <c r="E82" s="243" t="s">
        <v>219</v>
      </c>
      <c r="F82" s="243">
        <v>615</v>
      </c>
      <c r="G82" s="245">
        <v>0.6</v>
      </c>
      <c r="H82" s="245">
        <v>1.75</v>
      </c>
      <c r="I82" s="246">
        <v>1.1000000000000001</v>
      </c>
      <c r="J82" s="246">
        <v>1.1000000000000001</v>
      </c>
      <c r="K82" s="247">
        <f t="shared" ref="K82:K130" si="149">M82-L82</f>
        <v>677</v>
      </c>
      <c r="L82" s="248"/>
      <c r="M82" s="248">
        <f t="shared" ref="M82:M130" si="150">ROUND(F82*J82,0)</f>
        <v>677</v>
      </c>
      <c r="N82" s="243"/>
      <c r="O82" s="243"/>
      <c r="P82" s="243"/>
      <c r="Q82" s="243"/>
      <c r="R82" s="248">
        <f t="shared" ref="R82:R130" si="151">ROUND(0.6*(M82+O82+Q82),0)</f>
        <v>406</v>
      </c>
      <c r="S82" s="243">
        <f t="shared" si="144"/>
        <v>0</v>
      </c>
      <c r="T82" s="243"/>
      <c r="U82" s="243"/>
      <c r="V82" s="249">
        <f t="shared" si="145"/>
        <v>0</v>
      </c>
      <c r="W82" s="249">
        <f t="shared" si="146"/>
        <v>0.37</v>
      </c>
      <c r="X82" s="249">
        <f t="shared" si="147"/>
        <v>0.06</v>
      </c>
      <c r="Y82" s="249">
        <f t="shared" si="148"/>
        <v>0.06</v>
      </c>
      <c r="Z82" s="249">
        <f>V82+W82+X82+Y82-AA82</f>
        <v>0.49</v>
      </c>
      <c r="AA82" s="248"/>
      <c r="AB82" s="243"/>
      <c r="AC82" s="243"/>
      <c r="AD82" s="243"/>
      <c r="AE82" s="243"/>
      <c r="AG82">
        <v>6</v>
      </c>
      <c r="AH82">
        <v>1</v>
      </c>
      <c r="AI82">
        <v>1</v>
      </c>
      <c r="AK82">
        <f t="shared" ref="AK82:AK132" si="152">AF82+AG82+AH82+AI82</f>
        <v>8</v>
      </c>
    </row>
    <row r="83" spans="1:37" x14ac:dyDescent="0.3">
      <c r="A83" s="62">
        <v>75</v>
      </c>
      <c r="B83" s="245">
        <v>303</v>
      </c>
      <c r="C83" s="245" t="s">
        <v>124</v>
      </c>
      <c r="D83" s="244" t="s">
        <v>646</v>
      </c>
      <c r="E83" s="243" t="s">
        <v>219</v>
      </c>
      <c r="F83" s="243">
        <v>167</v>
      </c>
      <c r="G83" s="245">
        <v>0.6</v>
      </c>
      <c r="H83" s="245">
        <v>1.75</v>
      </c>
      <c r="I83" s="246">
        <v>1.1000000000000001</v>
      </c>
      <c r="J83" s="246">
        <v>0.9</v>
      </c>
      <c r="K83" s="247">
        <f t="shared" si="149"/>
        <v>150</v>
      </c>
      <c r="L83" s="248"/>
      <c r="M83" s="248">
        <f t="shared" si="150"/>
        <v>150</v>
      </c>
      <c r="N83" s="243"/>
      <c r="O83" s="243"/>
      <c r="P83" s="243"/>
      <c r="Q83" s="243"/>
      <c r="R83" s="248">
        <f t="shared" si="151"/>
        <v>90</v>
      </c>
      <c r="S83" s="243">
        <f t="shared" ref="S83:S130" si="153">ROUND(AJ83*F83,0)</f>
        <v>0</v>
      </c>
      <c r="T83" s="243"/>
      <c r="U83" s="243"/>
      <c r="V83" s="249">
        <f t="shared" ref="V83:V130" si="154">ROUND(F83*AF83/10000,2)</f>
        <v>0</v>
      </c>
      <c r="W83" s="249">
        <f t="shared" ref="W83:W130" si="155">ROUND(F83*AG83/10000,2)</f>
        <v>0.05</v>
      </c>
      <c r="X83" s="249">
        <f t="shared" ref="X83:X130" si="156">ROUND(F83*AH83/10000,2)</f>
        <v>0.05</v>
      </c>
      <c r="Y83" s="249">
        <f t="shared" ref="Y83:Y130" si="157">ROUND(F83*AI83/10000,2)</f>
        <v>0.03</v>
      </c>
      <c r="Z83" s="249">
        <f t="shared" ref="Z83:Z138" si="158">V83+W83+X83+Y83</f>
        <v>0.13</v>
      </c>
      <c r="AA83" s="248"/>
      <c r="AB83" s="243"/>
      <c r="AC83" s="243"/>
      <c r="AD83" s="243"/>
      <c r="AE83" s="243"/>
      <c r="AG83">
        <v>3</v>
      </c>
      <c r="AH83">
        <v>3</v>
      </c>
      <c r="AI83">
        <v>2</v>
      </c>
      <c r="AK83">
        <f t="shared" ref="AK83:AK130" si="159">AF83+AG83+AH83+AI83</f>
        <v>8</v>
      </c>
    </row>
    <row r="84" spans="1:37" x14ac:dyDescent="0.3">
      <c r="A84" s="62">
        <v>76</v>
      </c>
      <c r="B84" s="245">
        <v>304</v>
      </c>
      <c r="C84" s="245" t="s">
        <v>124</v>
      </c>
      <c r="D84" s="244" t="s">
        <v>646</v>
      </c>
      <c r="E84" s="243" t="s">
        <v>219</v>
      </c>
      <c r="F84" s="243">
        <v>147</v>
      </c>
      <c r="G84" s="245">
        <v>0.6</v>
      </c>
      <c r="H84" s="245">
        <v>1.75</v>
      </c>
      <c r="I84" s="246">
        <v>1.1000000000000001</v>
      </c>
      <c r="J84" s="246">
        <v>1.1000000000000001</v>
      </c>
      <c r="K84" s="247">
        <f t="shared" si="149"/>
        <v>162</v>
      </c>
      <c r="L84" s="248"/>
      <c r="M84" s="248">
        <f t="shared" si="150"/>
        <v>162</v>
      </c>
      <c r="N84" s="243"/>
      <c r="O84" s="243"/>
      <c r="P84" s="243"/>
      <c r="Q84" s="243"/>
      <c r="R84" s="248">
        <f t="shared" si="151"/>
        <v>97</v>
      </c>
      <c r="S84" s="243">
        <f t="shared" si="153"/>
        <v>0</v>
      </c>
      <c r="T84" s="243"/>
      <c r="U84" s="243"/>
      <c r="V84" s="249">
        <f t="shared" si="154"/>
        <v>0</v>
      </c>
      <c r="W84" s="249">
        <f t="shared" si="155"/>
        <v>0.06</v>
      </c>
      <c r="X84" s="249">
        <f t="shared" si="156"/>
        <v>0.06</v>
      </c>
      <c r="Y84" s="249">
        <f t="shared" si="157"/>
        <v>0.01</v>
      </c>
      <c r="Z84" s="249">
        <f t="shared" si="158"/>
        <v>0.13</v>
      </c>
      <c r="AA84" s="248"/>
      <c r="AB84" s="243"/>
      <c r="AC84" s="243"/>
      <c r="AD84" s="243"/>
      <c r="AE84" s="243"/>
      <c r="AG84">
        <v>4</v>
      </c>
      <c r="AH84">
        <v>4</v>
      </c>
      <c r="AI84">
        <v>1</v>
      </c>
      <c r="AK84">
        <f t="shared" si="159"/>
        <v>9</v>
      </c>
    </row>
    <row r="85" spans="1:37" x14ac:dyDescent="0.3">
      <c r="A85" s="62">
        <v>77</v>
      </c>
      <c r="B85" s="245">
        <v>305</v>
      </c>
      <c r="C85" s="245" t="s">
        <v>124</v>
      </c>
      <c r="D85" s="244" t="s">
        <v>647</v>
      </c>
      <c r="E85" s="243" t="s">
        <v>219</v>
      </c>
      <c r="F85" s="243">
        <v>77</v>
      </c>
      <c r="G85" s="245">
        <v>0.6</v>
      </c>
      <c r="H85" s="245">
        <v>1.75</v>
      </c>
      <c r="I85" s="246">
        <v>1.1000000000000001</v>
      </c>
      <c r="J85" s="246">
        <v>1.1000000000000001</v>
      </c>
      <c r="K85" s="247">
        <f t="shared" si="149"/>
        <v>85</v>
      </c>
      <c r="L85" s="248"/>
      <c r="M85" s="248">
        <f t="shared" si="150"/>
        <v>85</v>
      </c>
      <c r="N85" s="243"/>
      <c r="O85" s="243"/>
      <c r="P85" s="243"/>
      <c r="Q85" s="243"/>
      <c r="R85" s="248">
        <f t="shared" si="151"/>
        <v>51</v>
      </c>
      <c r="S85" s="243">
        <f t="shared" si="153"/>
        <v>0</v>
      </c>
      <c r="T85" s="243"/>
      <c r="U85" s="243"/>
      <c r="V85" s="249">
        <f t="shared" si="154"/>
        <v>0</v>
      </c>
      <c r="W85" s="249">
        <f t="shared" si="155"/>
        <v>0.02</v>
      </c>
      <c r="X85" s="249">
        <f t="shared" si="156"/>
        <v>0.05</v>
      </c>
      <c r="Y85" s="249">
        <f t="shared" si="157"/>
        <v>0.03</v>
      </c>
      <c r="Z85" s="249">
        <f t="shared" si="158"/>
        <v>0.1</v>
      </c>
      <c r="AA85" s="248"/>
      <c r="AB85" s="243"/>
      <c r="AC85" s="243"/>
      <c r="AD85" s="243"/>
      <c r="AE85" s="243"/>
      <c r="AG85">
        <v>2</v>
      </c>
      <c r="AH85">
        <v>6</v>
      </c>
      <c r="AI85">
        <v>4</v>
      </c>
      <c r="AK85">
        <f t="shared" si="159"/>
        <v>12</v>
      </c>
    </row>
    <row r="86" spans="1:37" ht="39.6" x14ac:dyDescent="0.3">
      <c r="A86" s="62">
        <v>78</v>
      </c>
      <c r="B86" s="245">
        <v>306</v>
      </c>
      <c r="C86" s="245" t="s">
        <v>124</v>
      </c>
      <c r="D86" s="244" t="s">
        <v>649</v>
      </c>
      <c r="E86" s="243" t="s">
        <v>219</v>
      </c>
      <c r="F86" s="243">
        <v>451</v>
      </c>
      <c r="G86" s="245">
        <v>0.6</v>
      </c>
      <c r="H86" s="245">
        <v>1.75</v>
      </c>
      <c r="I86" s="246">
        <v>1.1000000000000001</v>
      </c>
      <c r="J86" s="246">
        <v>1.1000000000000001</v>
      </c>
      <c r="K86" s="247">
        <f t="shared" si="149"/>
        <v>496</v>
      </c>
      <c r="L86" s="248"/>
      <c r="M86" s="248">
        <f t="shared" si="150"/>
        <v>496</v>
      </c>
      <c r="N86" s="243"/>
      <c r="O86" s="243"/>
      <c r="P86" s="243"/>
      <c r="Q86" s="243"/>
      <c r="R86" s="248">
        <f t="shared" si="151"/>
        <v>298</v>
      </c>
      <c r="S86" s="243">
        <f t="shared" si="153"/>
        <v>0</v>
      </c>
      <c r="T86" s="243"/>
      <c r="U86" s="243"/>
      <c r="V86" s="249">
        <f t="shared" si="154"/>
        <v>0</v>
      </c>
      <c r="W86" s="249">
        <f t="shared" si="155"/>
        <v>0.18</v>
      </c>
      <c r="X86" s="249">
        <f t="shared" si="156"/>
        <v>0.14000000000000001</v>
      </c>
      <c r="Y86" s="249">
        <f t="shared" si="157"/>
        <v>0.14000000000000001</v>
      </c>
      <c r="Z86" s="249">
        <f t="shared" si="158"/>
        <v>0.46</v>
      </c>
      <c r="AA86" s="248"/>
      <c r="AB86" s="243"/>
      <c r="AC86" s="243"/>
      <c r="AD86" s="243"/>
      <c r="AE86" s="243"/>
      <c r="AG86">
        <v>4</v>
      </c>
      <c r="AH86">
        <v>3</v>
      </c>
      <c r="AI86">
        <v>3</v>
      </c>
      <c r="AK86">
        <f t="shared" si="159"/>
        <v>10</v>
      </c>
    </row>
    <row r="87" spans="1:37" x14ac:dyDescent="0.3">
      <c r="A87" s="62">
        <v>79</v>
      </c>
      <c r="B87" s="245">
        <v>307</v>
      </c>
      <c r="C87" s="245" t="s">
        <v>124</v>
      </c>
      <c r="D87" s="245" t="s">
        <v>650</v>
      </c>
      <c r="E87" s="243" t="s">
        <v>219</v>
      </c>
      <c r="F87" s="243">
        <v>226</v>
      </c>
      <c r="G87" s="245">
        <v>0.6</v>
      </c>
      <c r="H87" s="245">
        <v>1.75</v>
      </c>
      <c r="I87" s="246">
        <v>1.1000000000000001</v>
      </c>
      <c r="J87" s="246">
        <v>1.1000000000000001</v>
      </c>
      <c r="K87" s="247">
        <f t="shared" si="149"/>
        <v>249</v>
      </c>
      <c r="L87" s="248"/>
      <c r="M87" s="248">
        <f t="shared" si="150"/>
        <v>249</v>
      </c>
      <c r="N87" s="243"/>
      <c r="O87" s="243"/>
      <c r="P87" s="243"/>
      <c r="Q87" s="243"/>
      <c r="R87" s="248">
        <f t="shared" si="151"/>
        <v>149</v>
      </c>
      <c r="S87" s="243">
        <f t="shared" si="153"/>
        <v>271</v>
      </c>
      <c r="T87" s="243"/>
      <c r="U87" s="243"/>
      <c r="V87" s="249">
        <f t="shared" si="154"/>
        <v>0</v>
      </c>
      <c r="W87" s="249">
        <f t="shared" si="155"/>
        <v>0</v>
      </c>
      <c r="X87" s="249">
        <f t="shared" si="156"/>
        <v>0.11</v>
      </c>
      <c r="Y87" s="249">
        <f t="shared" si="157"/>
        <v>0</v>
      </c>
      <c r="Z87" s="249">
        <f t="shared" si="158"/>
        <v>0.11</v>
      </c>
      <c r="AA87" s="248"/>
      <c r="AB87" s="243"/>
      <c r="AC87" s="243"/>
      <c r="AD87" s="243">
        <v>1</v>
      </c>
      <c r="AE87" s="243"/>
      <c r="AH87">
        <v>5</v>
      </c>
      <c r="AJ87">
        <v>1.2</v>
      </c>
      <c r="AK87">
        <f t="shared" si="159"/>
        <v>5</v>
      </c>
    </row>
    <row r="88" spans="1:37" x14ac:dyDescent="0.3">
      <c r="A88" s="62">
        <v>80</v>
      </c>
      <c r="B88" s="245">
        <v>308</v>
      </c>
      <c r="C88" s="245" t="s">
        <v>124</v>
      </c>
      <c r="D88" s="244" t="s">
        <v>651</v>
      </c>
      <c r="E88" s="243" t="s">
        <v>202</v>
      </c>
      <c r="F88" s="243">
        <v>421</v>
      </c>
      <c r="G88" s="245">
        <v>0.6</v>
      </c>
      <c r="H88" s="245">
        <v>1.75</v>
      </c>
      <c r="I88" s="246">
        <v>1.1000000000000001</v>
      </c>
      <c r="J88" s="246">
        <v>0.6</v>
      </c>
      <c r="K88" s="247">
        <f t="shared" si="149"/>
        <v>253</v>
      </c>
      <c r="L88" s="248"/>
      <c r="M88" s="248">
        <f t="shared" si="150"/>
        <v>253</v>
      </c>
      <c r="N88" s="243"/>
      <c r="O88" s="243"/>
      <c r="P88" s="243"/>
      <c r="Q88" s="243"/>
      <c r="R88" s="248">
        <f t="shared" si="151"/>
        <v>152</v>
      </c>
      <c r="S88" s="243">
        <f t="shared" si="153"/>
        <v>0</v>
      </c>
      <c r="T88" s="243"/>
      <c r="U88" s="243"/>
      <c r="V88" s="249">
        <f t="shared" si="154"/>
        <v>0</v>
      </c>
      <c r="W88" s="249">
        <f t="shared" si="155"/>
        <v>0.13</v>
      </c>
      <c r="X88" s="249">
        <f t="shared" si="156"/>
        <v>0</v>
      </c>
      <c r="Y88" s="249">
        <f t="shared" si="157"/>
        <v>0</v>
      </c>
      <c r="Z88" s="249">
        <f t="shared" si="158"/>
        <v>0.13</v>
      </c>
      <c r="AA88" s="248"/>
      <c r="AB88" s="243"/>
      <c r="AC88" s="243"/>
      <c r="AD88" s="243"/>
      <c r="AE88" s="243"/>
      <c r="AG88">
        <v>3</v>
      </c>
      <c r="AK88">
        <f t="shared" si="159"/>
        <v>3</v>
      </c>
    </row>
    <row r="89" spans="1:37" x14ac:dyDescent="0.3">
      <c r="A89" s="62">
        <v>81</v>
      </c>
      <c r="B89" s="245">
        <v>309</v>
      </c>
      <c r="C89" s="245" t="s">
        <v>124</v>
      </c>
      <c r="D89" s="244" t="s">
        <v>651</v>
      </c>
      <c r="E89" s="243" t="s">
        <v>219</v>
      </c>
      <c r="F89" s="243">
        <v>122</v>
      </c>
      <c r="G89" s="245">
        <v>0.6</v>
      </c>
      <c r="H89" s="245">
        <v>1.75</v>
      </c>
      <c r="I89" s="246">
        <v>1.1000000000000001</v>
      </c>
      <c r="J89" s="246">
        <v>1.1000000000000001</v>
      </c>
      <c r="K89" s="247">
        <f t="shared" si="149"/>
        <v>134</v>
      </c>
      <c r="L89" s="248"/>
      <c r="M89" s="248">
        <f t="shared" si="150"/>
        <v>134</v>
      </c>
      <c r="N89" s="243"/>
      <c r="O89" s="243"/>
      <c r="P89" s="243"/>
      <c r="Q89" s="243"/>
      <c r="R89" s="248">
        <f t="shared" si="151"/>
        <v>80</v>
      </c>
      <c r="S89" s="243">
        <f t="shared" si="153"/>
        <v>0</v>
      </c>
      <c r="T89" s="243"/>
      <c r="U89" s="243"/>
      <c r="V89" s="249">
        <f t="shared" si="154"/>
        <v>0</v>
      </c>
      <c r="W89" s="249">
        <f t="shared" si="155"/>
        <v>7.0000000000000007E-2</v>
      </c>
      <c r="X89" s="249">
        <f t="shared" si="156"/>
        <v>0.04</v>
      </c>
      <c r="Y89" s="249">
        <f t="shared" si="157"/>
        <v>0</v>
      </c>
      <c r="Z89" s="249">
        <f t="shared" si="158"/>
        <v>0.11000000000000001</v>
      </c>
      <c r="AA89" s="248"/>
      <c r="AB89" s="243"/>
      <c r="AC89" s="243"/>
      <c r="AD89" s="243"/>
      <c r="AE89" s="243"/>
      <c r="AG89">
        <v>6</v>
      </c>
      <c r="AH89">
        <v>3</v>
      </c>
      <c r="AK89">
        <f t="shared" si="159"/>
        <v>9</v>
      </c>
    </row>
    <row r="90" spans="1:37" x14ac:dyDescent="0.3">
      <c r="A90" s="62">
        <v>82</v>
      </c>
      <c r="B90" s="245">
        <v>310</v>
      </c>
      <c r="C90" s="245" t="s">
        <v>124</v>
      </c>
      <c r="D90" s="245" t="s">
        <v>644</v>
      </c>
      <c r="E90" s="243" t="s">
        <v>219</v>
      </c>
      <c r="F90" s="243">
        <v>670</v>
      </c>
      <c r="G90" s="245">
        <v>0.6</v>
      </c>
      <c r="H90" s="245">
        <v>1.75</v>
      </c>
      <c r="I90" s="246">
        <v>1.1000000000000001</v>
      </c>
      <c r="J90" s="246">
        <v>0.9</v>
      </c>
      <c r="K90" s="247">
        <f t="shared" si="149"/>
        <v>603</v>
      </c>
      <c r="L90" s="248"/>
      <c r="M90" s="248">
        <f t="shared" si="150"/>
        <v>603</v>
      </c>
      <c r="N90" s="243"/>
      <c r="O90" s="243"/>
      <c r="P90" s="243"/>
      <c r="Q90" s="243"/>
      <c r="R90" s="248">
        <f t="shared" si="151"/>
        <v>362</v>
      </c>
      <c r="S90" s="243">
        <f t="shared" si="153"/>
        <v>0</v>
      </c>
      <c r="T90" s="243"/>
      <c r="U90" s="243"/>
      <c r="V90" s="249">
        <f t="shared" si="154"/>
        <v>0.13</v>
      </c>
      <c r="W90" s="249">
        <f t="shared" si="155"/>
        <v>0.27</v>
      </c>
      <c r="X90" s="249">
        <f t="shared" si="156"/>
        <v>0.13</v>
      </c>
      <c r="Y90" s="249">
        <f t="shared" si="157"/>
        <v>0.17</v>
      </c>
      <c r="Z90" s="249">
        <f t="shared" si="158"/>
        <v>0.70000000000000007</v>
      </c>
      <c r="AA90" s="248"/>
      <c r="AB90" s="243"/>
      <c r="AC90" s="243"/>
      <c r="AD90" s="243"/>
      <c r="AE90" s="243"/>
      <c r="AF90">
        <v>2</v>
      </c>
      <c r="AG90">
        <v>4</v>
      </c>
      <c r="AH90">
        <v>2</v>
      </c>
      <c r="AI90">
        <v>2.5</v>
      </c>
      <c r="AK90">
        <f t="shared" si="159"/>
        <v>10.5</v>
      </c>
    </row>
    <row r="91" spans="1:37" ht="26.4" x14ac:dyDescent="0.3">
      <c r="A91" s="62">
        <v>83</v>
      </c>
      <c r="B91" s="245">
        <v>311</v>
      </c>
      <c r="C91" s="245" t="s">
        <v>124</v>
      </c>
      <c r="D91" s="244" t="s">
        <v>652</v>
      </c>
      <c r="E91" s="243" t="s">
        <v>219</v>
      </c>
      <c r="F91" s="243">
        <v>235</v>
      </c>
      <c r="G91" s="245">
        <v>0.6</v>
      </c>
      <c r="H91" s="245">
        <v>1.75</v>
      </c>
      <c r="I91" s="246">
        <v>1.1000000000000001</v>
      </c>
      <c r="J91" s="246">
        <v>1.1000000000000001</v>
      </c>
      <c r="K91" s="247">
        <f t="shared" si="149"/>
        <v>259</v>
      </c>
      <c r="L91" s="248"/>
      <c r="M91" s="248">
        <f t="shared" si="150"/>
        <v>259</v>
      </c>
      <c r="N91" s="243"/>
      <c r="O91" s="243"/>
      <c r="P91" s="243"/>
      <c r="Q91" s="243"/>
      <c r="R91" s="248">
        <f t="shared" si="151"/>
        <v>155</v>
      </c>
      <c r="S91" s="243">
        <f t="shared" si="153"/>
        <v>0</v>
      </c>
      <c r="T91" s="243"/>
      <c r="U91" s="243"/>
      <c r="V91" s="249">
        <f t="shared" si="154"/>
        <v>0</v>
      </c>
      <c r="W91" s="249">
        <f t="shared" si="155"/>
        <v>0.09</v>
      </c>
      <c r="X91" s="249">
        <f t="shared" si="156"/>
        <v>0.09</v>
      </c>
      <c r="Y91" s="249">
        <f t="shared" si="157"/>
        <v>0.09</v>
      </c>
      <c r="Z91" s="249">
        <f t="shared" si="158"/>
        <v>0.27</v>
      </c>
      <c r="AA91" s="248"/>
      <c r="AB91" s="243"/>
      <c r="AC91" s="243"/>
      <c r="AD91" s="243"/>
      <c r="AE91" s="243"/>
      <c r="AG91">
        <v>4</v>
      </c>
      <c r="AH91">
        <v>4</v>
      </c>
      <c r="AI91">
        <v>4</v>
      </c>
      <c r="AK91">
        <f t="shared" si="159"/>
        <v>12</v>
      </c>
    </row>
    <row r="92" spans="1:37" x14ac:dyDescent="0.3">
      <c r="A92" s="62">
        <v>84</v>
      </c>
      <c r="B92" s="245">
        <v>312</v>
      </c>
      <c r="C92" s="245" t="s">
        <v>124</v>
      </c>
      <c r="D92" s="245" t="s">
        <v>653</v>
      </c>
      <c r="E92" s="243" t="s">
        <v>219</v>
      </c>
      <c r="F92" s="243">
        <v>102</v>
      </c>
      <c r="G92" s="245">
        <v>0.6</v>
      </c>
      <c r="H92" s="245">
        <v>1.75</v>
      </c>
      <c r="I92" s="246">
        <v>1.1000000000000001</v>
      </c>
      <c r="J92" s="246">
        <v>1.1000000000000001</v>
      </c>
      <c r="K92" s="247">
        <f t="shared" si="149"/>
        <v>112</v>
      </c>
      <c r="L92" s="248"/>
      <c r="M92" s="248">
        <f t="shared" si="150"/>
        <v>112</v>
      </c>
      <c r="N92" s="243"/>
      <c r="O92" s="243"/>
      <c r="P92" s="243"/>
      <c r="Q92" s="243"/>
      <c r="R92" s="248">
        <f t="shared" si="151"/>
        <v>67</v>
      </c>
      <c r="S92" s="243">
        <f t="shared" si="153"/>
        <v>0</v>
      </c>
      <c r="T92" s="243"/>
      <c r="U92" s="243"/>
      <c r="V92" s="249">
        <f t="shared" si="154"/>
        <v>0</v>
      </c>
      <c r="W92" s="249">
        <f t="shared" si="155"/>
        <v>0.02</v>
      </c>
      <c r="X92" s="249">
        <f t="shared" si="156"/>
        <v>0.04</v>
      </c>
      <c r="Y92" s="249">
        <f t="shared" si="157"/>
        <v>0.04</v>
      </c>
      <c r="Z92" s="249">
        <f t="shared" si="158"/>
        <v>0.1</v>
      </c>
      <c r="AA92" s="248"/>
      <c r="AB92" s="243"/>
      <c r="AC92" s="243"/>
      <c r="AD92" s="243"/>
      <c r="AE92" s="243"/>
      <c r="AG92">
        <v>2</v>
      </c>
      <c r="AH92">
        <v>4</v>
      </c>
      <c r="AI92">
        <v>4</v>
      </c>
      <c r="AK92">
        <f t="shared" si="159"/>
        <v>10</v>
      </c>
    </row>
    <row r="93" spans="1:37" x14ac:dyDescent="0.3">
      <c r="A93" s="62">
        <v>85</v>
      </c>
      <c r="B93" s="245">
        <v>313</v>
      </c>
      <c r="C93" s="245" t="s">
        <v>124</v>
      </c>
      <c r="D93" s="244" t="s">
        <v>654</v>
      </c>
      <c r="E93" s="243" t="s">
        <v>219</v>
      </c>
      <c r="F93" s="243">
        <v>186</v>
      </c>
      <c r="G93" s="245">
        <v>0.6</v>
      </c>
      <c r="H93" s="245">
        <v>1.75</v>
      </c>
      <c r="I93" s="246">
        <v>1.1000000000000001</v>
      </c>
      <c r="J93" s="246">
        <v>1.1000000000000001</v>
      </c>
      <c r="K93" s="247">
        <f t="shared" si="149"/>
        <v>205</v>
      </c>
      <c r="L93" s="248"/>
      <c r="M93" s="248">
        <f t="shared" si="150"/>
        <v>205</v>
      </c>
      <c r="N93" s="243"/>
      <c r="O93" s="243"/>
      <c r="P93" s="243"/>
      <c r="Q93" s="243"/>
      <c r="R93" s="248">
        <f t="shared" si="151"/>
        <v>123</v>
      </c>
      <c r="S93" s="243">
        <f t="shared" si="153"/>
        <v>0</v>
      </c>
      <c r="T93" s="243"/>
      <c r="U93" s="243"/>
      <c r="V93" s="249">
        <f t="shared" si="154"/>
        <v>0</v>
      </c>
      <c r="W93" s="249">
        <f t="shared" si="155"/>
        <v>0.04</v>
      </c>
      <c r="X93" s="249">
        <f t="shared" si="156"/>
        <v>0.06</v>
      </c>
      <c r="Y93" s="249">
        <f t="shared" si="157"/>
        <v>0.04</v>
      </c>
      <c r="Z93" s="249">
        <f t="shared" si="158"/>
        <v>0.14000000000000001</v>
      </c>
      <c r="AA93" s="248"/>
      <c r="AB93" s="243"/>
      <c r="AC93" s="243"/>
      <c r="AD93" s="243"/>
      <c r="AE93" s="243"/>
      <c r="AG93">
        <v>2</v>
      </c>
      <c r="AH93">
        <v>3</v>
      </c>
      <c r="AI93">
        <v>2</v>
      </c>
      <c r="AK93">
        <f t="shared" si="159"/>
        <v>7</v>
      </c>
    </row>
    <row r="94" spans="1:37" x14ac:dyDescent="0.3">
      <c r="A94" s="62">
        <v>86</v>
      </c>
      <c r="B94" s="245">
        <v>314</v>
      </c>
      <c r="C94" s="245" t="s">
        <v>124</v>
      </c>
      <c r="D94" s="244" t="s">
        <v>655</v>
      </c>
      <c r="E94" s="243" t="s">
        <v>219</v>
      </c>
      <c r="F94" s="243">
        <v>504</v>
      </c>
      <c r="G94" s="245">
        <v>0.6</v>
      </c>
      <c r="H94" s="245">
        <v>1.75</v>
      </c>
      <c r="I94" s="246">
        <v>1.1000000000000001</v>
      </c>
      <c r="J94" s="246">
        <v>0.9</v>
      </c>
      <c r="K94" s="247">
        <f t="shared" si="149"/>
        <v>454</v>
      </c>
      <c r="L94" s="248"/>
      <c r="M94" s="248">
        <f t="shared" si="150"/>
        <v>454</v>
      </c>
      <c r="N94" s="243"/>
      <c r="O94" s="243"/>
      <c r="P94" s="243"/>
      <c r="Q94" s="243"/>
      <c r="R94" s="248">
        <f t="shared" si="151"/>
        <v>272</v>
      </c>
      <c r="S94" s="243">
        <f t="shared" si="153"/>
        <v>0</v>
      </c>
      <c r="T94" s="243"/>
      <c r="U94" s="243"/>
      <c r="V94" s="249">
        <f t="shared" si="154"/>
        <v>0</v>
      </c>
      <c r="W94" s="249">
        <f t="shared" si="155"/>
        <v>0.2</v>
      </c>
      <c r="X94" s="249">
        <f t="shared" si="156"/>
        <v>0.1</v>
      </c>
      <c r="Y94" s="249">
        <f t="shared" si="157"/>
        <v>0.08</v>
      </c>
      <c r="Z94" s="249">
        <f t="shared" si="158"/>
        <v>0.38000000000000006</v>
      </c>
      <c r="AA94" s="248"/>
      <c r="AB94" s="243"/>
      <c r="AC94" s="243"/>
      <c r="AD94" s="243"/>
      <c r="AE94" s="243"/>
      <c r="AG94">
        <v>4</v>
      </c>
      <c r="AH94">
        <v>2</v>
      </c>
      <c r="AI94">
        <v>1.5</v>
      </c>
      <c r="AK94">
        <f t="shared" si="159"/>
        <v>7.5</v>
      </c>
    </row>
    <row r="95" spans="1:37" x14ac:dyDescent="0.3">
      <c r="A95" s="62">
        <v>87</v>
      </c>
      <c r="B95" s="245">
        <v>315</v>
      </c>
      <c r="C95" s="245" t="s">
        <v>124</v>
      </c>
      <c r="D95" s="244" t="s">
        <v>656</v>
      </c>
      <c r="E95" s="243" t="s">
        <v>219</v>
      </c>
      <c r="F95" s="243">
        <v>390</v>
      </c>
      <c r="G95" s="245">
        <v>0.6</v>
      </c>
      <c r="H95" s="245">
        <v>1.75</v>
      </c>
      <c r="I95" s="246">
        <v>1.1000000000000001</v>
      </c>
      <c r="J95" s="246">
        <v>1.1000000000000001</v>
      </c>
      <c r="K95" s="247">
        <f t="shared" si="149"/>
        <v>429</v>
      </c>
      <c r="L95" s="248"/>
      <c r="M95" s="248">
        <f t="shared" si="150"/>
        <v>429</v>
      </c>
      <c r="N95" s="243"/>
      <c r="O95" s="243"/>
      <c r="P95" s="243"/>
      <c r="Q95" s="243"/>
      <c r="R95" s="248">
        <f t="shared" si="151"/>
        <v>257</v>
      </c>
      <c r="S95" s="243">
        <f t="shared" si="153"/>
        <v>0</v>
      </c>
      <c r="T95" s="243"/>
      <c r="U95" s="243"/>
      <c r="V95" s="249">
        <f t="shared" si="154"/>
        <v>0</v>
      </c>
      <c r="W95" s="249">
        <f t="shared" si="155"/>
        <v>0.31</v>
      </c>
      <c r="X95" s="249">
        <f t="shared" si="156"/>
        <v>0.1</v>
      </c>
      <c r="Y95" s="249">
        <f t="shared" si="157"/>
        <v>0.06</v>
      </c>
      <c r="Z95" s="249">
        <f t="shared" si="158"/>
        <v>0.47000000000000003</v>
      </c>
      <c r="AA95" s="248"/>
      <c r="AB95" s="243"/>
      <c r="AC95" s="243"/>
      <c r="AD95" s="243"/>
      <c r="AE95" s="243"/>
      <c r="AG95">
        <v>8</v>
      </c>
      <c r="AH95">
        <v>2.5</v>
      </c>
      <c r="AI95">
        <v>1.5</v>
      </c>
      <c r="AK95">
        <f t="shared" si="159"/>
        <v>12</v>
      </c>
    </row>
    <row r="96" spans="1:37" x14ac:dyDescent="0.3">
      <c r="A96" s="62">
        <v>88</v>
      </c>
      <c r="B96" s="245">
        <v>316</v>
      </c>
      <c r="C96" s="245" t="s">
        <v>124</v>
      </c>
      <c r="D96" s="244" t="s">
        <v>656</v>
      </c>
      <c r="E96" s="243" t="s">
        <v>219</v>
      </c>
      <c r="F96" s="243">
        <v>307</v>
      </c>
      <c r="G96" s="245">
        <v>0.6</v>
      </c>
      <c r="H96" s="245">
        <v>1.75</v>
      </c>
      <c r="I96" s="246">
        <v>1.1000000000000001</v>
      </c>
      <c r="J96" s="246">
        <v>1.1000000000000001</v>
      </c>
      <c r="K96" s="247">
        <f t="shared" si="149"/>
        <v>338</v>
      </c>
      <c r="L96" s="248"/>
      <c r="M96" s="248">
        <f t="shared" si="150"/>
        <v>338</v>
      </c>
      <c r="N96" s="243"/>
      <c r="O96" s="243"/>
      <c r="P96" s="243"/>
      <c r="Q96" s="243"/>
      <c r="R96" s="248">
        <f t="shared" si="151"/>
        <v>203</v>
      </c>
      <c r="S96" s="243">
        <f t="shared" si="153"/>
        <v>0</v>
      </c>
      <c r="T96" s="243"/>
      <c r="U96" s="243"/>
      <c r="V96" s="249">
        <f t="shared" si="154"/>
        <v>0</v>
      </c>
      <c r="W96" s="249">
        <f t="shared" si="155"/>
        <v>0.12</v>
      </c>
      <c r="X96" s="249">
        <f t="shared" si="156"/>
        <v>0.09</v>
      </c>
      <c r="Y96" s="249">
        <f t="shared" si="157"/>
        <v>0.06</v>
      </c>
      <c r="Z96" s="249">
        <f t="shared" si="158"/>
        <v>0.27</v>
      </c>
      <c r="AA96" s="248"/>
      <c r="AB96" s="243"/>
      <c r="AC96" s="243"/>
      <c r="AD96" s="243"/>
      <c r="AE96" s="243"/>
      <c r="AG96">
        <v>4</v>
      </c>
      <c r="AH96">
        <v>3</v>
      </c>
      <c r="AI96">
        <v>2</v>
      </c>
      <c r="AK96">
        <f t="shared" si="159"/>
        <v>9</v>
      </c>
    </row>
    <row r="97" spans="1:37" x14ac:dyDescent="0.3">
      <c r="A97" s="62">
        <v>89</v>
      </c>
      <c r="B97" s="245">
        <v>317</v>
      </c>
      <c r="C97" s="245" t="s">
        <v>124</v>
      </c>
      <c r="D97" s="245" t="s">
        <v>657</v>
      </c>
      <c r="E97" s="243" t="s">
        <v>219</v>
      </c>
      <c r="F97" s="243">
        <v>133</v>
      </c>
      <c r="G97" s="245">
        <v>0.6</v>
      </c>
      <c r="H97" s="245">
        <v>1.75</v>
      </c>
      <c r="I97" s="246">
        <v>1.1000000000000001</v>
      </c>
      <c r="J97" s="246">
        <v>1.1000000000000001</v>
      </c>
      <c r="K97" s="247">
        <f t="shared" si="149"/>
        <v>146</v>
      </c>
      <c r="L97" s="248"/>
      <c r="M97" s="248">
        <f t="shared" si="150"/>
        <v>146</v>
      </c>
      <c r="N97" s="243"/>
      <c r="O97" s="243"/>
      <c r="P97" s="243"/>
      <c r="Q97" s="243"/>
      <c r="R97" s="248">
        <f t="shared" si="151"/>
        <v>88</v>
      </c>
      <c r="S97" s="243">
        <f t="shared" si="153"/>
        <v>0</v>
      </c>
      <c r="T97" s="243"/>
      <c r="U97" s="243"/>
      <c r="V97" s="249">
        <f t="shared" si="154"/>
        <v>0</v>
      </c>
      <c r="W97" s="249">
        <f t="shared" si="155"/>
        <v>0.04</v>
      </c>
      <c r="X97" s="249">
        <f t="shared" si="156"/>
        <v>0.01</v>
      </c>
      <c r="Y97" s="249">
        <f t="shared" si="157"/>
        <v>0.01</v>
      </c>
      <c r="Z97" s="249">
        <f t="shared" si="158"/>
        <v>6.0000000000000005E-2</v>
      </c>
      <c r="AA97" s="248"/>
      <c r="AB97" s="243"/>
      <c r="AC97" s="243"/>
      <c r="AD97" s="243"/>
      <c r="AE97" s="243"/>
      <c r="AG97">
        <v>3</v>
      </c>
      <c r="AH97">
        <v>1</v>
      </c>
      <c r="AI97">
        <v>1</v>
      </c>
      <c r="AK97">
        <f t="shared" si="159"/>
        <v>5</v>
      </c>
    </row>
    <row r="98" spans="1:37" x14ac:dyDescent="0.3">
      <c r="A98" s="62">
        <v>90</v>
      </c>
      <c r="B98" s="245">
        <v>318</v>
      </c>
      <c r="C98" s="245" t="s">
        <v>124</v>
      </c>
      <c r="D98" s="245" t="s">
        <v>657</v>
      </c>
      <c r="E98" s="243" t="s">
        <v>202</v>
      </c>
      <c r="F98" s="243">
        <v>233</v>
      </c>
      <c r="G98" s="245">
        <v>0.6</v>
      </c>
      <c r="H98" s="245">
        <v>1.75</v>
      </c>
      <c r="I98" s="246">
        <v>1.1000000000000001</v>
      </c>
      <c r="J98" s="246">
        <v>0.6</v>
      </c>
      <c r="K98" s="247">
        <f t="shared" si="149"/>
        <v>140</v>
      </c>
      <c r="L98" s="248"/>
      <c r="M98" s="248">
        <f t="shared" si="150"/>
        <v>140</v>
      </c>
      <c r="N98" s="243"/>
      <c r="O98" s="243"/>
      <c r="P98" s="243"/>
      <c r="Q98" s="243"/>
      <c r="R98" s="248">
        <f t="shared" si="151"/>
        <v>84</v>
      </c>
      <c r="S98" s="243">
        <f t="shared" si="153"/>
        <v>0</v>
      </c>
      <c r="T98" s="243"/>
      <c r="U98" s="243"/>
      <c r="V98" s="249">
        <f t="shared" si="154"/>
        <v>0.14000000000000001</v>
      </c>
      <c r="W98" s="249">
        <f t="shared" si="155"/>
        <v>0</v>
      </c>
      <c r="X98" s="249">
        <f t="shared" si="156"/>
        <v>0</v>
      </c>
      <c r="Y98" s="249">
        <f t="shared" si="157"/>
        <v>0</v>
      </c>
      <c r="Z98" s="249">
        <f t="shared" si="158"/>
        <v>0.14000000000000001</v>
      </c>
      <c r="AA98" s="248"/>
      <c r="AB98" s="243"/>
      <c r="AC98" s="243"/>
      <c r="AD98" s="243"/>
      <c r="AE98" s="243"/>
      <c r="AF98">
        <v>6</v>
      </c>
      <c r="AK98">
        <f t="shared" si="159"/>
        <v>6</v>
      </c>
    </row>
    <row r="99" spans="1:37" x14ac:dyDescent="0.3">
      <c r="A99" s="62">
        <v>91</v>
      </c>
      <c r="B99" s="245">
        <v>319</v>
      </c>
      <c r="C99" s="245" t="s">
        <v>124</v>
      </c>
      <c r="D99" s="244" t="s">
        <v>658</v>
      </c>
      <c r="E99" s="243" t="s">
        <v>219</v>
      </c>
      <c r="F99" s="243">
        <v>831</v>
      </c>
      <c r="G99" s="245">
        <v>0.6</v>
      </c>
      <c r="H99" s="245">
        <v>1.75</v>
      </c>
      <c r="I99" s="246">
        <v>1.1000000000000001</v>
      </c>
      <c r="J99" s="246">
        <v>1.1000000000000001</v>
      </c>
      <c r="K99" s="247">
        <f t="shared" si="149"/>
        <v>914</v>
      </c>
      <c r="L99" s="248"/>
      <c r="M99" s="248">
        <f t="shared" si="150"/>
        <v>914</v>
      </c>
      <c r="N99" s="243"/>
      <c r="O99" s="243"/>
      <c r="P99" s="243"/>
      <c r="Q99" s="243"/>
      <c r="R99" s="248">
        <f t="shared" si="151"/>
        <v>548</v>
      </c>
      <c r="S99" s="243">
        <f t="shared" si="153"/>
        <v>0</v>
      </c>
      <c r="T99" s="243"/>
      <c r="U99" s="243"/>
      <c r="V99" s="249">
        <f t="shared" si="154"/>
        <v>0</v>
      </c>
      <c r="W99" s="249">
        <f t="shared" si="155"/>
        <v>0.17</v>
      </c>
      <c r="X99" s="249">
        <f t="shared" si="156"/>
        <v>0.5</v>
      </c>
      <c r="Y99" s="249">
        <f t="shared" si="157"/>
        <v>0.17</v>
      </c>
      <c r="Z99" s="249">
        <f t="shared" si="158"/>
        <v>0.84000000000000008</v>
      </c>
      <c r="AA99" s="248">
        <v>1</v>
      </c>
      <c r="AB99" s="243"/>
      <c r="AC99" s="243"/>
      <c r="AD99" s="243"/>
      <c r="AE99" s="243"/>
      <c r="AG99">
        <v>2</v>
      </c>
      <c r="AH99">
        <v>6</v>
      </c>
      <c r="AI99">
        <v>2</v>
      </c>
      <c r="AK99">
        <f t="shared" si="159"/>
        <v>10</v>
      </c>
    </row>
    <row r="100" spans="1:37" x14ac:dyDescent="0.3">
      <c r="A100" s="62">
        <v>92</v>
      </c>
      <c r="B100" s="245">
        <v>320</v>
      </c>
      <c r="C100" s="245" t="s">
        <v>124</v>
      </c>
      <c r="D100" s="244" t="s">
        <v>658</v>
      </c>
      <c r="E100" s="243" t="s">
        <v>219</v>
      </c>
      <c r="F100" s="243">
        <v>561</v>
      </c>
      <c r="G100" s="245">
        <v>0.6</v>
      </c>
      <c r="H100" s="245">
        <v>1.75</v>
      </c>
      <c r="I100" s="246">
        <v>1.1000000000000001</v>
      </c>
      <c r="J100" s="246">
        <v>0.9</v>
      </c>
      <c r="K100" s="247">
        <f t="shared" si="149"/>
        <v>505</v>
      </c>
      <c r="L100" s="248"/>
      <c r="M100" s="248">
        <f t="shared" si="150"/>
        <v>505</v>
      </c>
      <c r="N100" s="243"/>
      <c r="O100" s="243"/>
      <c r="P100" s="243"/>
      <c r="Q100" s="243"/>
      <c r="R100" s="248">
        <f t="shared" si="151"/>
        <v>303</v>
      </c>
      <c r="S100" s="243">
        <f t="shared" si="153"/>
        <v>0</v>
      </c>
      <c r="T100" s="243"/>
      <c r="U100" s="243"/>
      <c r="V100" s="249">
        <f t="shared" si="154"/>
        <v>0</v>
      </c>
      <c r="W100" s="249">
        <f t="shared" si="155"/>
        <v>0.03</v>
      </c>
      <c r="X100" s="249">
        <f t="shared" si="156"/>
        <v>0.22</v>
      </c>
      <c r="Y100" s="249">
        <f t="shared" si="157"/>
        <v>0.22</v>
      </c>
      <c r="Z100" s="249">
        <f t="shared" si="158"/>
        <v>0.47</v>
      </c>
      <c r="AA100" s="248"/>
      <c r="AB100" s="243"/>
      <c r="AC100" s="243"/>
      <c r="AD100" s="243"/>
      <c r="AE100" s="243"/>
      <c r="AG100">
        <v>0.5</v>
      </c>
      <c r="AH100">
        <v>4</v>
      </c>
      <c r="AI100">
        <v>4</v>
      </c>
      <c r="AK100">
        <f t="shared" si="159"/>
        <v>8.5</v>
      </c>
    </row>
    <row r="101" spans="1:37" ht="79.2" x14ac:dyDescent="0.3">
      <c r="A101" s="62">
        <v>93</v>
      </c>
      <c r="B101" s="245">
        <v>321</v>
      </c>
      <c r="C101" s="245" t="s">
        <v>124</v>
      </c>
      <c r="D101" s="244" t="s">
        <v>658</v>
      </c>
      <c r="E101" s="243" t="s">
        <v>224</v>
      </c>
      <c r="F101" s="243">
        <v>196</v>
      </c>
      <c r="G101" s="245"/>
      <c r="H101" s="245"/>
      <c r="I101" s="246"/>
      <c r="J101" s="246"/>
      <c r="K101" s="247"/>
      <c r="L101" s="248"/>
      <c r="M101" s="248"/>
      <c r="N101" s="243"/>
      <c r="O101" s="243"/>
      <c r="P101" s="243"/>
      <c r="Q101" s="243"/>
      <c r="R101" s="248"/>
      <c r="S101" s="243">
        <f t="shared" si="153"/>
        <v>0</v>
      </c>
      <c r="T101" s="243"/>
      <c r="U101" s="243"/>
      <c r="V101" s="249">
        <f t="shared" si="154"/>
        <v>0</v>
      </c>
      <c r="W101" s="249"/>
      <c r="X101" s="249"/>
      <c r="Y101" s="249"/>
      <c r="Z101" s="249"/>
      <c r="AA101" s="248"/>
      <c r="AB101" s="243">
        <f>F101</f>
        <v>196</v>
      </c>
      <c r="AC101" s="243"/>
      <c r="AD101" s="243"/>
      <c r="AE101" s="250" t="s">
        <v>462</v>
      </c>
    </row>
    <row r="102" spans="1:37" x14ac:dyDescent="0.3">
      <c r="A102" s="62">
        <v>94</v>
      </c>
      <c r="B102" s="245">
        <v>321</v>
      </c>
      <c r="C102" s="245" t="s">
        <v>124</v>
      </c>
      <c r="D102" s="244" t="s">
        <v>658</v>
      </c>
      <c r="E102" s="243" t="s">
        <v>219</v>
      </c>
      <c r="F102" s="243">
        <v>266</v>
      </c>
      <c r="G102" s="245">
        <v>0.6</v>
      </c>
      <c r="H102" s="245">
        <v>1.75</v>
      </c>
      <c r="I102" s="246">
        <v>1.1000000000000001</v>
      </c>
      <c r="J102" s="246">
        <v>1.1000000000000001</v>
      </c>
      <c r="K102" s="247">
        <f t="shared" si="149"/>
        <v>293</v>
      </c>
      <c r="L102" s="248"/>
      <c r="M102" s="248">
        <f t="shared" si="150"/>
        <v>293</v>
      </c>
      <c r="N102" s="243"/>
      <c r="O102" s="243"/>
      <c r="P102" s="243"/>
      <c r="Q102" s="243"/>
      <c r="R102" s="248">
        <f t="shared" si="151"/>
        <v>176</v>
      </c>
      <c r="S102" s="243">
        <f t="shared" si="153"/>
        <v>0</v>
      </c>
      <c r="T102" s="243"/>
      <c r="U102" s="243"/>
      <c r="V102" s="249">
        <f t="shared" si="154"/>
        <v>0</v>
      </c>
      <c r="W102" s="249">
        <f t="shared" si="155"/>
        <v>0.03</v>
      </c>
      <c r="X102" s="249">
        <f t="shared" si="156"/>
        <v>0.11</v>
      </c>
      <c r="Y102" s="249">
        <f t="shared" si="157"/>
        <v>0.05</v>
      </c>
      <c r="Z102" s="249">
        <f t="shared" si="158"/>
        <v>0.19</v>
      </c>
      <c r="AA102" s="248"/>
      <c r="AB102" s="243"/>
      <c r="AC102" s="243"/>
      <c r="AD102" s="243"/>
      <c r="AE102" s="243"/>
      <c r="AG102">
        <v>1</v>
      </c>
      <c r="AH102">
        <v>4</v>
      </c>
      <c r="AI102">
        <v>2</v>
      </c>
      <c r="AK102">
        <f t="shared" si="159"/>
        <v>7</v>
      </c>
    </row>
    <row r="103" spans="1:37" ht="79.2" x14ac:dyDescent="0.3">
      <c r="A103" s="62">
        <v>95</v>
      </c>
      <c r="B103" s="245">
        <v>322</v>
      </c>
      <c r="C103" s="245" t="s">
        <v>124</v>
      </c>
      <c r="D103" s="244" t="s">
        <v>658</v>
      </c>
      <c r="E103" s="243" t="s">
        <v>224</v>
      </c>
      <c r="F103" s="243">
        <v>60</v>
      </c>
      <c r="G103" s="245"/>
      <c r="H103" s="245"/>
      <c r="I103" s="246"/>
      <c r="J103" s="246"/>
      <c r="K103" s="247"/>
      <c r="L103" s="248"/>
      <c r="M103" s="248"/>
      <c r="N103" s="243"/>
      <c r="O103" s="243"/>
      <c r="P103" s="243"/>
      <c r="Q103" s="243"/>
      <c r="R103" s="248"/>
      <c r="S103" s="243">
        <f t="shared" si="153"/>
        <v>0</v>
      </c>
      <c r="T103" s="243"/>
      <c r="U103" s="243"/>
      <c r="V103" s="249">
        <f t="shared" si="154"/>
        <v>0</v>
      </c>
      <c r="W103" s="249"/>
      <c r="X103" s="249"/>
      <c r="Y103" s="249"/>
      <c r="Z103" s="249"/>
      <c r="AA103" s="248"/>
      <c r="AB103" s="243">
        <f>F103</f>
        <v>60</v>
      </c>
      <c r="AC103" s="243"/>
      <c r="AD103" s="243"/>
      <c r="AE103" s="250" t="s">
        <v>462</v>
      </c>
    </row>
    <row r="104" spans="1:37" x14ac:dyDescent="0.3">
      <c r="A104" s="62">
        <v>96</v>
      </c>
      <c r="B104" s="245">
        <v>322</v>
      </c>
      <c r="C104" s="245" t="s">
        <v>124</v>
      </c>
      <c r="D104" s="244" t="s">
        <v>658</v>
      </c>
      <c r="E104" s="243" t="s">
        <v>219</v>
      </c>
      <c r="F104" s="243">
        <v>261</v>
      </c>
      <c r="G104" s="245">
        <v>0.6</v>
      </c>
      <c r="H104" s="245">
        <v>1.75</v>
      </c>
      <c r="I104" s="246">
        <v>1.1000000000000001</v>
      </c>
      <c r="J104" s="246">
        <v>1.1000000000000001</v>
      </c>
      <c r="K104" s="247">
        <f t="shared" ref="K104:K129" si="160">M104-L104</f>
        <v>287</v>
      </c>
      <c r="L104" s="248"/>
      <c r="M104" s="248">
        <f t="shared" ref="M104:M129" si="161">ROUND(F104*J104,0)</f>
        <v>287</v>
      </c>
      <c r="N104" s="243"/>
      <c r="O104" s="243"/>
      <c r="P104" s="243"/>
      <c r="Q104" s="243"/>
      <c r="R104" s="248">
        <f t="shared" ref="R104:R129" si="162">ROUND(0.6*(M104+O104+Q104),0)</f>
        <v>172</v>
      </c>
      <c r="S104" s="243">
        <f t="shared" ref="S104:S129" si="163">ROUND(AJ104*F104,0)</f>
        <v>0</v>
      </c>
      <c r="T104" s="243"/>
      <c r="U104" s="243"/>
      <c r="V104" s="249">
        <f t="shared" ref="V104:V129" si="164">ROUND(F104*AF104/10000,2)</f>
        <v>0</v>
      </c>
      <c r="W104" s="249">
        <f t="shared" ref="W104:W129" si="165">ROUND(F104*AG104/10000,2)</f>
        <v>0.03</v>
      </c>
      <c r="X104" s="249">
        <f t="shared" ref="X104:X129" si="166">ROUND(F104*AH104/10000,2)</f>
        <v>0.16</v>
      </c>
      <c r="Y104" s="249">
        <f t="shared" ref="Y104:Y129" si="167">ROUND(F104*AI104/10000,2)</f>
        <v>0.08</v>
      </c>
      <c r="Z104" s="249">
        <f t="shared" si="158"/>
        <v>0.27</v>
      </c>
      <c r="AA104" s="248"/>
      <c r="AB104" s="243"/>
      <c r="AC104" s="243"/>
      <c r="AD104" s="243"/>
      <c r="AE104" s="243"/>
      <c r="AG104">
        <v>1</v>
      </c>
      <c r="AH104">
        <v>6</v>
      </c>
      <c r="AI104">
        <v>3</v>
      </c>
      <c r="AK104">
        <f t="shared" ref="AK104:AK129" si="168">AF104+AG104+AH104+AI104</f>
        <v>10</v>
      </c>
    </row>
    <row r="105" spans="1:37" x14ac:dyDescent="0.3">
      <c r="A105" s="62">
        <v>97</v>
      </c>
      <c r="B105" s="245">
        <v>323</v>
      </c>
      <c r="C105" s="245" t="s">
        <v>124</v>
      </c>
      <c r="D105" s="244" t="s">
        <v>658</v>
      </c>
      <c r="E105" s="243" t="s">
        <v>219</v>
      </c>
      <c r="F105" s="243">
        <v>50</v>
      </c>
      <c r="G105" s="245">
        <v>0.6</v>
      </c>
      <c r="H105" s="245">
        <v>1.75</v>
      </c>
      <c r="I105" s="246">
        <v>1.1000000000000001</v>
      </c>
      <c r="J105" s="246">
        <v>1.1000000000000001</v>
      </c>
      <c r="K105" s="247">
        <f t="shared" si="160"/>
        <v>55</v>
      </c>
      <c r="L105" s="248"/>
      <c r="M105" s="248">
        <f t="shared" si="161"/>
        <v>55</v>
      </c>
      <c r="N105" s="243"/>
      <c r="O105" s="243"/>
      <c r="P105" s="243"/>
      <c r="Q105" s="243"/>
      <c r="R105" s="248">
        <f t="shared" si="162"/>
        <v>33</v>
      </c>
      <c r="S105" s="243">
        <f t="shared" si="163"/>
        <v>45</v>
      </c>
      <c r="T105" s="243"/>
      <c r="U105" s="243"/>
      <c r="V105" s="249">
        <f t="shared" si="164"/>
        <v>0</v>
      </c>
      <c r="W105" s="249">
        <f t="shared" si="165"/>
        <v>0.04</v>
      </c>
      <c r="X105" s="249">
        <f t="shared" si="166"/>
        <v>0.01</v>
      </c>
      <c r="Y105" s="249">
        <f t="shared" si="167"/>
        <v>0.01</v>
      </c>
      <c r="Z105" s="249">
        <f t="shared" si="158"/>
        <v>6.0000000000000005E-2</v>
      </c>
      <c r="AA105" s="248"/>
      <c r="AB105" s="243"/>
      <c r="AC105" s="243"/>
      <c r="AD105" s="243"/>
      <c r="AE105" s="243"/>
      <c r="AG105">
        <v>8</v>
      </c>
      <c r="AH105">
        <v>2</v>
      </c>
      <c r="AI105">
        <v>2</v>
      </c>
      <c r="AJ105">
        <v>0.9</v>
      </c>
      <c r="AK105">
        <f t="shared" si="168"/>
        <v>12</v>
      </c>
    </row>
    <row r="106" spans="1:37" x14ac:dyDescent="0.3">
      <c r="A106" s="62">
        <v>98</v>
      </c>
      <c r="B106" s="245">
        <v>324</v>
      </c>
      <c r="C106" s="245" t="s">
        <v>124</v>
      </c>
      <c r="D106" s="244" t="s">
        <v>658</v>
      </c>
      <c r="E106" s="243" t="s">
        <v>219</v>
      </c>
      <c r="F106" s="243">
        <v>435</v>
      </c>
      <c r="G106" s="245">
        <v>0.6</v>
      </c>
      <c r="H106" s="245">
        <v>1.75</v>
      </c>
      <c r="I106" s="246">
        <v>1.1000000000000001</v>
      </c>
      <c r="J106" s="246">
        <v>0.9</v>
      </c>
      <c r="K106" s="247">
        <f t="shared" si="160"/>
        <v>392</v>
      </c>
      <c r="L106" s="248"/>
      <c r="M106" s="248">
        <f t="shared" si="161"/>
        <v>392</v>
      </c>
      <c r="N106" s="243"/>
      <c r="O106" s="243"/>
      <c r="P106" s="243"/>
      <c r="Q106" s="243"/>
      <c r="R106" s="248">
        <f t="shared" si="162"/>
        <v>235</v>
      </c>
      <c r="S106" s="243">
        <f t="shared" si="163"/>
        <v>0</v>
      </c>
      <c r="T106" s="243"/>
      <c r="U106" s="243"/>
      <c r="V106" s="249">
        <f t="shared" si="164"/>
        <v>0</v>
      </c>
      <c r="W106" s="249">
        <f t="shared" si="165"/>
        <v>0.09</v>
      </c>
      <c r="X106" s="249">
        <f t="shared" si="166"/>
        <v>0.17</v>
      </c>
      <c r="Y106" s="249">
        <f t="shared" si="167"/>
        <v>0.17</v>
      </c>
      <c r="Z106" s="249">
        <f t="shared" si="158"/>
        <v>0.43000000000000005</v>
      </c>
      <c r="AA106" s="248"/>
      <c r="AB106" s="243"/>
      <c r="AC106" s="243"/>
      <c r="AD106" s="243"/>
      <c r="AE106" s="243"/>
      <c r="AG106">
        <v>2</v>
      </c>
      <c r="AH106">
        <v>4</v>
      </c>
      <c r="AI106">
        <v>4</v>
      </c>
      <c r="AK106">
        <f t="shared" si="168"/>
        <v>10</v>
      </c>
    </row>
    <row r="107" spans="1:37" x14ac:dyDescent="0.3">
      <c r="A107" s="62">
        <v>99</v>
      </c>
      <c r="B107" s="245">
        <v>325</v>
      </c>
      <c r="C107" s="245" t="s">
        <v>124</v>
      </c>
      <c r="D107" s="244" t="s">
        <v>658</v>
      </c>
      <c r="E107" s="243" t="s">
        <v>219</v>
      </c>
      <c r="F107" s="243">
        <v>519</v>
      </c>
      <c r="G107" s="245">
        <v>0.6</v>
      </c>
      <c r="H107" s="245">
        <v>1.75</v>
      </c>
      <c r="I107" s="246">
        <v>1.1000000000000001</v>
      </c>
      <c r="J107" s="246">
        <v>0.9</v>
      </c>
      <c r="K107" s="247">
        <f t="shared" si="160"/>
        <v>467</v>
      </c>
      <c r="L107" s="248"/>
      <c r="M107" s="248">
        <f t="shared" si="161"/>
        <v>467</v>
      </c>
      <c r="N107" s="243"/>
      <c r="O107" s="243"/>
      <c r="P107" s="243"/>
      <c r="Q107" s="243"/>
      <c r="R107" s="248">
        <f t="shared" si="162"/>
        <v>280</v>
      </c>
      <c r="S107" s="243">
        <f t="shared" si="163"/>
        <v>0</v>
      </c>
      <c r="T107" s="243"/>
      <c r="U107" s="243"/>
      <c r="V107" s="249">
        <f t="shared" si="164"/>
        <v>0</v>
      </c>
      <c r="W107" s="249">
        <f t="shared" si="165"/>
        <v>0.1</v>
      </c>
      <c r="X107" s="249">
        <f t="shared" si="166"/>
        <v>0.21</v>
      </c>
      <c r="Y107" s="249">
        <f t="shared" si="167"/>
        <v>0.21</v>
      </c>
      <c r="Z107" s="249">
        <f t="shared" si="158"/>
        <v>0.52</v>
      </c>
      <c r="AA107" s="248"/>
      <c r="AB107" s="243"/>
      <c r="AC107" s="243"/>
      <c r="AD107" s="243"/>
      <c r="AE107" s="243"/>
      <c r="AG107">
        <v>2</v>
      </c>
      <c r="AH107">
        <v>4</v>
      </c>
      <c r="AI107">
        <v>4</v>
      </c>
      <c r="AK107">
        <f t="shared" si="168"/>
        <v>10</v>
      </c>
    </row>
    <row r="108" spans="1:37" x14ac:dyDescent="0.3">
      <c r="A108" s="62">
        <v>100</v>
      </c>
      <c r="B108" s="245">
        <v>326</v>
      </c>
      <c r="C108" s="245" t="s">
        <v>124</v>
      </c>
      <c r="D108" s="244" t="s">
        <v>658</v>
      </c>
      <c r="E108" s="243" t="s">
        <v>219</v>
      </c>
      <c r="F108" s="243">
        <v>514</v>
      </c>
      <c r="G108" s="245">
        <v>0.6</v>
      </c>
      <c r="H108" s="245">
        <v>1.75</v>
      </c>
      <c r="I108" s="246">
        <v>1.1000000000000001</v>
      </c>
      <c r="J108" s="246">
        <v>0.9</v>
      </c>
      <c r="K108" s="247">
        <f t="shared" si="160"/>
        <v>463</v>
      </c>
      <c r="L108" s="248"/>
      <c r="M108" s="248">
        <f t="shared" si="161"/>
        <v>463</v>
      </c>
      <c r="N108" s="243"/>
      <c r="O108" s="243"/>
      <c r="P108" s="243"/>
      <c r="Q108" s="243"/>
      <c r="R108" s="248">
        <f t="shared" si="162"/>
        <v>278</v>
      </c>
      <c r="S108" s="243">
        <f t="shared" si="163"/>
        <v>0</v>
      </c>
      <c r="T108" s="243"/>
      <c r="U108" s="243"/>
      <c r="V108" s="249">
        <f t="shared" si="164"/>
        <v>0</v>
      </c>
      <c r="W108" s="249">
        <f t="shared" si="165"/>
        <v>0</v>
      </c>
      <c r="X108" s="249">
        <f t="shared" si="166"/>
        <v>0.21</v>
      </c>
      <c r="Y108" s="249">
        <f t="shared" si="167"/>
        <v>0.21</v>
      </c>
      <c r="Z108" s="249">
        <f t="shared" si="158"/>
        <v>0.42</v>
      </c>
      <c r="AA108" s="248"/>
      <c r="AB108" s="243"/>
      <c r="AC108" s="243"/>
      <c r="AD108" s="243"/>
      <c r="AE108" s="243"/>
      <c r="AH108">
        <v>4</v>
      </c>
      <c r="AI108">
        <v>4</v>
      </c>
      <c r="AK108">
        <f t="shared" si="168"/>
        <v>8</v>
      </c>
    </row>
    <row r="109" spans="1:37" ht="79.2" x14ac:dyDescent="0.3">
      <c r="A109" s="62">
        <v>101</v>
      </c>
      <c r="B109" s="245">
        <v>327</v>
      </c>
      <c r="C109" s="245" t="s">
        <v>124</v>
      </c>
      <c r="D109" s="244" t="s">
        <v>659</v>
      </c>
      <c r="E109" s="243" t="s">
        <v>224</v>
      </c>
      <c r="F109" s="243">
        <v>86</v>
      </c>
      <c r="G109" s="245"/>
      <c r="H109" s="245"/>
      <c r="I109" s="246"/>
      <c r="J109" s="246"/>
      <c r="K109" s="247"/>
      <c r="L109" s="248"/>
      <c r="M109" s="248"/>
      <c r="N109" s="243"/>
      <c r="O109" s="243"/>
      <c r="P109" s="243"/>
      <c r="Q109" s="243"/>
      <c r="R109" s="248"/>
      <c r="S109" s="243">
        <f t="shared" si="163"/>
        <v>0</v>
      </c>
      <c r="T109" s="243"/>
      <c r="U109" s="243"/>
      <c r="V109" s="249">
        <f t="shared" si="164"/>
        <v>0</v>
      </c>
      <c r="W109" s="249">
        <f t="shared" si="165"/>
        <v>0</v>
      </c>
      <c r="X109" s="249"/>
      <c r="Y109" s="249"/>
      <c r="Z109" s="249"/>
      <c r="AA109" s="248"/>
      <c r="AB109" s="243">
        <f>F109</f>
        <v>86</v>
      </c>
      <c r="AC109" s="243"/>
      <c r="AD109" s="243"/>
      <c r="AE109" s="250" t="s">
        <v>462</v>
      </c>
    </row>
    <row r="110" spans="1:37" x14ac:dyDescent="0.3">
      <c r="A110" s="62">
        <v>102</v>
      </c>
      <c r="B110" s="245">
        <v>327</v>
      </c>
      <c r="C110" s="245" t="s">
        <v>124</v>
      </c>
      <c r="D110" s="244" t="s">
        <v>659</v>
      </c>
      <c r="E110" s="243" t="s">
        <v>219</v>
      </c>
      <c r="F110" s="243">
        <v>288</v>
      </c>
      <c r="G110" s="245">
        <v>0.6</v>
      </c>
      <c r="H110" s="245">
        <v>1.75</v>
      </c>
      <c r="I110" s="246">
        <v>1.1000000000000001</v>
      </c>
      <c r="J110" s="246">
        <v>1</v>
      </c>
      <c r="K110" s="247">
        <f t="shared" si="160"/>
        <v>288</v>
      </c>
      <c r="L110" s="248"/>
      <c r="M110" s="248">
        <f t="shared" si="161"/>
        <v>288</v>
      </c>
      <c r="N110" s="243"/>
      <c r="O110" s="243"/>
      <c r="P110" s="243"/>
      <c r="Q110" s="243"/>
      <c r="R110" s="248">
        <f t="shared" si="162"/>
        <v>173</v>
      </c>
      <c r="S110" s="243">
        <f t="shared" si="163"/>
        <v>0</v>
      </c>
      <c r="T110" s="243"/>
      <c r="U110" s="243"/>
      <c r="V110" s="249">
        <f t="shared" si="164"/>
        <v>0</v>
      </c>
      <c r="W110" s="249">
        <f t="shared" si="165"/>
        <v>0.09</v>
      </c>
      <c r="X110" s="249">
        <f t="shared" si="166"/>
        <v>0.17</v>
      </c>
      <c r="Y110" s="249">
        <f t="shared" si="167"/>
        <v>0.03</v>
      </c>
      <c r="Z110" s="249">
        <f t="shared" si="158"/>
        <v>0.29000000000000004</v>
      </c>
      <c r="AA110" s="248"/>
      <c r="AB110" s="243"/>
      <c r="AC110" s="243"/>
      <c r="AD110" s="243"/>
      <c r="AE110" s="243"/>
      <c r="AG110">
        <v>3</v>
      </c>
      <c r="AH110">
        <v>6</v>
      </c>
      <c r="AI110">
        <v>1</v>
      </c>
      <c r="AK110">
        <f t="shared" si="168"/>
        <v>10</v>
      </c>
    </row>
    <row r="111" spans="1:37" x14ac:dyDescent="0.3">
      <c r="A111" s="62">
        <v>103</v>
      </c>
      <c r="B111" s="245">
        <v>328</v>
      </c>
      <c r="C111" s="245" t="s">
        <v>124</v>
      </c>
      <c r="D111" s="244" t="s">
        <v>659</v>
      </c>
      <c r="E111" s="243" t="s">
        <v>219</v>
      </c>
      <c r="F111" s="243">
        <v>95</v>
      </c>
      <c r="G111" s="245">
        <v>0.6</v>
      </c>
      <c r="H111" s="245">
        <v>1.75</v>
      </c>
      <c r="I111" s="246">
        <v>1.1000000000000001</v>
      </c>
      <c r="J111" s="246">
        <v>0.9</v>
      </c>
      <c r="K111" s="247">
        <f t="shared" si="160"/>
        <v>86</v>
      </c>
      <c r="L111" s="248"/>
      <c r="M111" s="248">
        <f t="shared" si="161"/>
        <v>86</v>
      </c>
      <c r="N111" s="243"/>
      <c r="O111" s="243"/>
      <c r="P111" s="243"/>
      <c r="Q111" s="243"/>
      <c r="R111" s="248">
        <f t="shared" si="162"/>
        <v>52</v>
      </c>
      <c r="S111" s="243">
        <f t="shared" si="163"/>
        <v>0</v>
      </c>
      <c r="T111" s="243"/>
      <c r="U111" s="243"/>
      <c r="V111" s="249">
        <f t="shared" si="164"/>
        <v>0</v>
      </c>
      <c r="W111" s="249">
        <f t="shared" si="165"/>
        <v>0.03</v>
      </c>
      <c r="X111" s="249">
        <f t="shared" si="166"/>
        <v>0.03</v>
      </c>
      <c r="Y111" s="249">
        <f t="shared" si="167"/>
        <v>0</v>
      </c>
      <c r="Z111" s="249">
        <f t="shared" si="158"/>
        <v>0.06</v>
      </c>
      <c r="AA111" s="248"/>
      <c r="AB111" s="243"/>
      <c r="AC111" s="243"/>
      <c r="AD111" s="243"/>
      <c r="AE111" s="243"/>
      <c r="AG111">
        <v>3</v>
      </c>
      <c r="AH111">
        <v>3</v>
      </c>
      <c r="AK111">
        <f t="shared" si="168"/>
        <v>6</v>
      </c>
    </row>
    <row r="112" spans="1:37" x14ac:dyDescent="0.3">
      <c r="A112" s="62">
        <v>104</v>
      </c>
      <c r="B112" s="245">
        <v>329</v>
      </c>
      <c r="C112" s="245" t="s">
        <v>124</v>
      </c>
      <c r="D112" s="245" t="s">
        <v>660</v>
      </c>
      <c r="E112" s="243" t="s">
        <v>219</v>
      </c>
      <c r="F112" s="243">
        <v>918</v>
      </c>
      <c r="G112" s="245">
        <v>0.6</v>
      </c>
      <c r="H112" s="245">
        <v>1.75</v>
      </c>
      <c r="I112" s="246">
        <v>1.1000000000000001</v>
      </c>
      <c r="J112" s="246">
        <v>1.1000000000000001</v>
      </c>
      <c r="K112" s="247">
        <f t="shared" si="160"/>
        <v>1010</v>
      </c>
      <c r="L112" s="248"/>
      <c r="M112" s="248">
        <f t="shared" si="161"/>
        <v>1010</v>
      </c>
      <c r="N112" s="243"/>
      <c r="O112" s="243"/>
      <c r="P112" s="243"/>
      <c r="Q112" s="243"/>
      <c r="R112" s="248">
        <f t="shared" si="162"/>
        <v>606</v>
      </c>
      <c r="S112" s="243">
        <f t="shared" si="163"/>
        <v>0</v>
      </c>
      <c r="T112" s="243"/>
      <c r="U112" s="243"/>
      <c r="V112" s="249">
        <f t="shared" si="164"/>
        <v>0</v>
      </c>
      <c r="W112" s="249">
        <f t="shared" si="165"/>
        <v>0.46</v>
      </c>
      <c r="X112" s="249">
        <f t="shared" si="166"/>
        <v>0.37</v>
      </c>
      <c r="Y112" s="249">
        <f t="shared" si="167"/>
        <v>0.18</v>
      </c>
      <c r="Z112" s="249">
        <f t="shared" si="158"/>
        <v>1.01</v>
      </c>
      <c r="AA112" s="248">
        <v>1</v>
      </c>
      <c r="AB112" s="243"/>
      <c r="AC112" s="243"/>
      <c r="AD112" s="243"/>
      <c r="AE112" s="243"/>
      <c r="AG112">
        <v>5</v>
      </c>
      <c r="AH112">
        <v>4</v>
      </c>
      <c r="AI112">
        <v>2</v>
      </c>
      <c r="AK112">
        <f t="shared" si="168"/>
        <v>11</v>
      </c>
    </row>
    <row r="113" spans="1:37" x14ac:dyDescent="0.3">
      <c r="A113" s="62">
        <v>105</v>
      </c>
      <c r="B113" s="245">
        <v>330</v>
      </c>
      <c r="C113" s="245" t="s">
        <v>124</v>
      </c>
      <c r="D113" s="245" t="s">
        <v>662</v>
      </c>
      <c r="E113" s="243" t="s">
        <v>219</v>
      </c>
      <c r="F113" s="243">
        <v>713</v>
      </c>
      <c r="G113" s="245">
        <v>0.6</v>
      </c>
      <c r="H113" s="245">
        <v>1.75</v>
      </c>
      <c r="I113" s="246">
        <v>1.1000000000000001</v>
      </c>
      <c r="J113" s="246">
        <v>1.1000000000000001</v>
      </c>
      <c r="K113" s="247">
        <f t="shared" si="160"/>
        <v>784</v>
      </c>
      <c r="L113" s="248"/>
      <c r="M113" s="248">
        <f t="shared" si="161"/>
        <v>784</v>
      </c>
      <c r="N113" s="243"/>
      <c r="O113" s="243"/>
      <c r="P113" s="243"/>
      <c r="Q113" s="243"/>
      <c r="R113" s="248">
        <f t="shared" si="162"/>
        <v>470</v>
      </c>
      <c r="S113" s="243">
        <f t="shared" si="163"/>
        <v>0</v>
      </c>
      <c r="T113" s="243"/>
      <c r="U113" s="243"/>
      <c r="V113" s="249">
        <f t="shared" si="164"/>
        <v>0</v>
      </c>
      <c r="W113" s="249">
        <f t="shared" si="165"/>
        <v>0.14000000000000001</v>
      </c>
      <c r="X113" s="249">
        <f t="shared" si="166"/>
        <v>0.28999999999999998</v>
      </c>
      <c r="Y113" s="249">
        <f t="shared" si="167"/>
        <v>0.36</v>
      </c>
      <c r="Z113" s="249">
        <f t="shared" si="158"/>
        <v>0.79</v>
      </c>
      <c r="AA113" s="248"/>
      <c r="AB113" s="243"/>
      <c r="AC113" s="243"/>
      <c r="AD113" s="243"/>
      <c r="AE113" s="243"/>
      <c r="AG113">
        <v>2</v>
      </c>
      <c r="AH113">
        <v>4</v>
      </c>
      <c r="AI113">
        <v>5</v>
      </c>
      <c r="AK113">
        <f t="shared" si="168"/>
        <v>11</v>
      </c>
    </row>
    <row r="114" spans="1:37" x14ac:dyDescent="0.3">
      <c r="A114" s="62">
        <v>106</v>
      </c>
      <c r="B114" s="245">
        <v>331</v>
      </c>
      <c r="C114" s="245" t="s">
        <v>124</v>
      </c>
      <c r="D114" s="245" t="s">
        <v>663</v>
      </c>
      <c r="E114" s="243" t="s">
        <v>219</v>
      </c>
      <c r="F114" s="243">
        <v>269</v>
      </c>
      <c r="G114" s="245">
        <v>0.6</v>
      </c>
      <c r="H114" s="245">
        <v>1.75</v>
      </c>
      <c r="I114" s="246">
        <v>1.1000000000000001</v>
      </c>
      <c r="J114" s="246">
        <v>1</v>
      </c>
      <c r="K114" s="247">
        <f t="shared" si="160"/>
        <v>269</v>
      </c>
      <c r="L114" s="248"/>
      <c r="M114" s="248">
        <f t="shared" si="161"/>
        <v>269</v>
      </c>
      <c r="N114" s="243"/>
      <c r="O114" s="243"/>
      <c r="P114" s="243"/>
      <c r="Q114" s="243"/>
      <c r="R114" s="248">
        <f t="shared" si="162"/>
        <v>161</v>
      </c>
      <c r="S114" s="243">
        <f t="shared" si="163"/>
        <v>0</v>
      </c>
      <c r="T114" s="243"/>
      <c r="U114" s="243"/>
      <c r="V114" s="249">
        <f t="shared" si="164"/>
        <v>0</v>
      </c>
      <c r="W114" s="249">
        <f t="shared" si="165"/>
        <v>0.05</v>
      </c>
      <c r="X114" s="249">
        <f t="shared" si="166"/>
        <v>0.11</v>
      </c>
      <c r="Y114" s="249">
        <f t="shared" si="167"/>
        <v>0.05</v>
      </c>
      <c r="Z114" s="249">
        <f t="shared" si="158"/>
        <v>0.21000000000000002</v>
      </c>
      <c r="AA114" s="248"/>
      <c r="AB114" s="243"/>
      <c r="AC114" s="243"/>
      <c r="AD114" s="243"/>
      <c r="AE114" s="243"/>
      <c r="AG114">
        <v>2</v>
      </c>
      <c r="AH114">
        <v>4</v>
      </c>
      <c r="AI114">
        <v>2</v>
      </c>
      <c r="AK114">
        <f t="shared" si="168"/>
        <v>8</v>
      </c>
    </row>
    <row r="115" spans="1:37" x14ac:dyDescent="0.3">
      <c r="A115" s="62">
        <v>107</v>
      </c>
      <c r="B115" s="245">
        <v>332</v>
      </c>
      <c r="C115" s="245" t="s">
        <v>124</v>
      </c>
      <c r="D115" s="245" t="s">
        <v>661</v>
      </c>
      <c r="E115" s="243" t="s">
        <v>219</v>
      </c>
      <c r="F115" s="243">
        <v>264</v>
      </c>
      <c r="G115" s="245">
        <v>0.6</v>
      </c>
      <c r="H115" s="245">
        <v>1.75</v>
      </c>
      <c r="I115" s="246">
        <v>1.1000000000000001</v>
      </c>
      <c r="J115" s="246">
        <v>1</v>
      </c>
      <c r="K115" s="247">
        <f t="shared" si="160"/>
        <v>264</v>
      </c>
      <c r="L115" s="248"/>
      <c r="M115" s="248">
        <f t="shared" si="161"/>
        <v>264</v>
      </c>
      <c r="N115" s="243"/>
      <c r="O115" s="243"/>
      <c r="P115" s="243"/>
      <c r="Q115" s="243"/>
      <c r="R115" s="248">
        <f t="shared" si="162"/>
        <v>158</v>
      </c>
      <c r="S115" s="243">
        <f t="shared" si="163"/>
        <v>0</v>
      </c>
      <c r="T115" s="243"/>
      <c r="U115" s="243"/>
      <c r="V115" s="249">
        <f t="shared" si="164"/>
        <v>0</v>
      </c>
      <c r="W115" s="249">
        <f t="shared" si="165"/>
        <v>0.05</v>
      </c>
      <c r="X115" s="249">
        <f t="shared" si="166"/>
        <v>0.11</v>
      </c>
      <c r="Y115" s="249">
        <f t="shared" si="167"/>
        <v>0.05</v>
      </c>
      <c r="Z115" s="249">
        <f t="shared" ref="Z115:Z129" si="169">V115+W115+X115+Y115</f>
        <v>0.21000000000000002</v>
      </c>
      <c r="AA115" s="248"/>
      <c r="AB115" s="243"/>
      <c r="AC115" s="243"/>
      <c r="AD115" s="243"/>
      <c r="AE115" s="243"/>
      <c r="AG115">
        <v>2</v>
      </c>
      <c r="AH115">
        <v>4</v>
      </c>
      <c r="AI115">
        <v>2</v>
      </c>
      <c r="AK115">
        <f t="shared" si="168"/>
        <v>8</v>
      </c>
    </row>
    <row r="116" spans="1:37" x14ac:dyDescent="0.3">
      <c r="A116" s="62">
        <v>108</v>
      </c>
      <c r="B116" s="245">
        <v>333</v>
      </c>
      <c r="C116" s="245" t="s">
        <v>124</v>
      </c>
      <c r="D116" s="245" t="s">
        <v>651</v>
      </c>
      <c r="E116" s="243" t="s">
        <v>202</v>
      </c>
      <c r="F116" s="243">
        <v>208</v>
      </c>
      <c r="G116" s="245">
        <v>0.6</v>
      </c>
      <c r="H116" s="245">
        <v>1.75</v>
      </c>
      <c r="I116" s="246">
        <v>1.1000000000000001</v>
      </c>
      <c r="J116" s="246">
        <v>0.6</v>
      </c>
      <c r="K116" s="247">
        <f t="shared" si="160"/>
        <v>125</v>
      </c>
      <c r="L116" s="248"/>
      <c r="M116" s="248">
        <f t="shared" si="161"/>
        <v>125</v>
      </c>
      <c r="N116" s="243"/>
      <c r="O116" s="243"/>
      <c r="P116" s="243"/>
      <c r="Q116" s="243"/>
      <c r="R116" s="248">
        <f t="shared" si="162"/>
        <v>75</v>
      </c>
      <c r="S116" s="243">
        <f t="shared" si="163"/>
        <v>0</v>
      </c>
      <c r="T116" s="243"/>
      <c r="U116" s="243"/>
      <c r="V116" s="249">
        <f t="shared" si="164"/>
        <v>0</v>
      </c>
      <c r="W116" s="249">
        <f t="shared" si="165"/>
        <v>0.06</v>
      </c>
      <c r="X116" s="249">
        <f t="shared" si="166"/>
        <v>0</v>
      </c>
      <c r="Y116" s="249">
        <f t="shared" si="167"/>
        <v>0</v>
      </c>
      <c r="Z116" s="249">
        <f t="shared" si="169"/>
        <v>0.06</v>
      </c>
      <c r="AA116" s="248"/>
      <c r="AB116" s="243"/>
      <c r="AC116" s="243"/>
      <c r="AD116" s="243"/>
      <c r="AE116" s="243"/>
      <c r="AG116">
        <v>3</v>
      </c>
      <c r="AK116">
        <f t="shared" si="168"/>
        <v>3</v>
      </c>
    </row>
    <row r="117" spans="1:37" x14ac:dyDescent="0.3">
      <c r="A117" s="62">
        <v>109</v>
      </c>
      <c r="B117" s="245">
        <v>334</v>
      </c>
      <c r="C117" s="245" t="s">
        <v>124</v>
      </c>
      <c r="D117" s="245" t="s">
        <v>664</v>
      </c>
      <c r="E117" s="243" t="s">
        <v>202</v>
      </c>
      <c r="F117" s="243">
        <v>573</v>
      </c>
      <c r="G117" s="245">
        <v>0.6</v>
      </c>
      <c r="H117" s="245">
        <v>1.75</v>
      </c>
      <c r="I117" s="246">
        <v>1.1000000000000001</v>
      </c>
      <c r="J117" s="246">
        <v>0.7</v>
      </c>
      <c r="K117" s="247">
        <f t="shared" si="160"/>
        <v>401</v>
      </c>
      <c r="L117" s="248"/>
      <c r="M117" s="248">
        <f t="shared" si="161"/>
        <v>401</v>
      </c>
      <c r="N117" s="243"/>
      <c r="O117" s="243"/>
      <c r="P117" s="243"/>
      <c r="Q117" s="243"/>
      <c r="R117" s="248">
        <f t="shared" si="162"/>
        <v>241</v>
      </c>
      <c r="S117" s="243">
        <f t="shared" si="163"/>
        <v>0</v>
      </c>
      <c r="T117" s="243"/>
      <c r="U117" s="243"/>
      <c r="V117" s="249">
        <f t="shared" si="164"/>
        <v>0.17</v>
      </c>
      <c r="W117" s="249">
        <f t="shared" si="165"/>
        <v>0.17</v>
      </c>
      <c r="X117" s="249">
        <f t="shared" si="166"/>
        <v>0</v>
      </c>
      <c r="Y117" s="249">
        <f t="shared" si="167"/>
        <v>0</v>
      </c>
      <c r="Z117" s="249">
        <f t="shared" si="169"/>
        <v>0.34</v>
      </c>
      <c r="AA117" s="248"/>
      <c r="AB117" s="243"/>
      <c r="AC117" s="243"/>
      <c r="AD117" s="243"/>
      <c r="AE117" s="243"/>
      <c r="AF117">
        <v>3</v>
      </c>
      <c r="AG117">
        <v>3</v>
      </c>
      <c r="AK117">
        <f t="shared" si="168"/>
        <v>6</v>
      </c>
    </row>
    <row r="118" spans="1:37" x14ac:dyDescent="0.3">
      <c r="A118" s="62">
        <v>110</v>
      </c>
      <c r="B118" s="245">
        <v>335</v>
      </c>
      <c r="C118" s="245" t="s">
        <v>124</v>
      </c>
      <c r="D118" s="245" t="s">
        <v>664</v>
      </c>
      <c r="E118" s="243" t="s">
        <v>219</v>
      </c>
      <c r="F118" s="243">
        <v>504</v>
      </c>
      <c r="G118" s="245">
        <v>0.6</v>
      </c>
      <c r="H118" s="245">
        <v>1.75</v>
      </c>
      <c r="I118" s="246">
        <v>1.1000000000000001</v>
      </c>
      <c r="J118" s="246">
        <v>1</v>
      </c>
      <c r="K118" s="247">
        <f t="shared" si="160"/>
        <v>504</v>
      </c>
      <c r="L118" s="248"/>
      <c r="M118" s="248">
        <f t="shared" si="161"/>
        <v>504</v>
      </c>
      <c r="N118" s="243"/>
      <c r="O118" s="243"/>
      <c r="P118" s="243"/>
      <c r="Q118" s="243"/>
      <c r="R118" s="248">
        <f t="shared" si="162"/>
        <v>302</v>
      </c>
      <c r="S118" s="243">
        <f t="shared" si="163"/>
        <v>403</v>
      </c>
      <c r="T118" s="243"/>
      <c r="U118" s="243"/>
      <c r="V118" s="249">
        <f t="shared" si="164"/>
        <v>0</v>
      </c>
      <c r="W118" s="249">
        <f t="shared" si="165"/>
        <v>0.1</v>
      </c>
      <c r="X118" s="249">
        <f t="shared" si="166"/>
        <v>0.2</v>
      </c>
      <c r="Y118" s="249">
        <f t="shared" si="167"/>
        <v>0.1</v>
      </c>
      <c r="Z118" s="249">
        <f t="shared" si="169"/>
        <v>0.4</v>
      </c>
      <c r="AA118" s="248"/>
      <c r="AB118" s="243"/>
      <c r="AC118" s="243"/>
      <c r="AD118" s="243"/>
      <c r="AE118" s="243"/>
      <c r="AG118">
        <v>2</v>
      </c>
      <c r="AH118">
        <v>4</v>
      </c>
      <c r="AI118">
        <v>2</v>
      </c>
      <c r="AJ118">
        <v>0.8</v>
      </c>
      <c r="AK118">
        <f t="shared" si="168"/>
        <v>8</v>
      </c>
    </row>
    <row r="119" spans="1:37" x14ac:dyDescent="0.3">
      <c r="A119" s="62">
        <v>111</v>
      </c>
      <c r="B119" s="245">
        <v>336</v>
      </c>
      <c r="C119" s="245" t="s">
        <v>124</v>
      </c>
      <c r="D119" s="245" t="s">
        <v>665</v>
      </c>
      <c r="E119" s="243" t="s">
        <v>219</v>
      </c>
      <c r="F119" s="243">
        <v>261</v>
      </c>
      <c r="G119" s="245">
        <v>0.6</v>
      </c>
      <c r="H119" s="245">
        <v>1.75</v>
      </c>
      <c r="I119" s="246">
        <v>1.1000000000000001</v>
      </c>
      <c r="J119" s="246">
        <v>1</v>
      </c>
      <c r="K119" s="247">
        <f t="shared" si="160"/>
        <v>261</v>
      </c>
      <c r="L119" s="248"/>
      <c r="M119" s="248">
        <f t="shared" si="161"/>
        <v>261</v>
      </c>
      <c r="N119" s="243"/>
      <c r="O119" s="243"/>
      <c r="P119" s="243"/>
      <c r="Q119" s="243"/>
      <c r="R119" s="248">
        <f t="shared" si="162"/>
        <v>157</v>
      </c>
      <c r="S119" s="243">
        <f t="shared" si="163"/>
        <v>0</v>
      </c>
      <c r="T119" s="243"/>
      <c r="U119" s="243"/>
      <c r="V119" s="249">
        <f t="shared" si="164"/>
        <v>0</v>
      </c>
      <c r="W119" s="249">
        <f t="shared" si="165"/>
        <v>0</v>
      </c>
      <c r="X119" s="249">
        <f t="shared" si="166"/>
        <v>0.1</v>
      </c>
      <c r="Y119" s="249">
        <f t="shared" si="167"/>
        <v>0.08</v>
      </c>
      <c r="Z119" s="249">
        <f t="shared" si="169"/>
        <v>0.18</v>
      </c>
      <c r="AA119" s="248"/>
      <c r="AB119" s="243"/>
      <c r="AC119" s="243"/>
      <c r="AD119" s="243"/>
      <c r="AE119" s="243"/>
      <c r="AH119">
        <v>4</v>
      </c>
      <c r="AI119">
        <v>3</v>
      </c>
      <c r="AK119">
        <f t="shared" si="168"/>
        <v>7</v>
      </c>
    </row>
    <row r="120" spans="1:37" x14ac:dyDescent="0.3">
      <c r="A120" s="62">
        <v>112</v>
      </c>
      <c r="B120" s="245">
        <v>337</v>
      </c>
      <c r="C120" s="245" t="s">
        <v>124</v>
      </c>
      <c r="D120" s="245" t="s">
        <v>665</v>
      </c>
      <c r="E120" s="243" t="s">
        <v>219</v>
      </c>
      <c r="F120" s="243">
        <v>149</v>
      </c>
      <c r="G120" s="245">
        <v>0.6</v>
      </c>
      <c r="H120" s="245">
        <v>1.75</v>
      </c>
      <c r="I120" s="246">
        <v>1.1000000000000001</v>
      </c>
      <c r="J120" s="246">
        <v>1</v>
      </c>
      <c r="K120" s="247">
        <f t="shared" si="160"/>
        <v>149</v>
      </c>
      <c r="L120" s="248"/>
      <c r="M120" s="248">
        <f t="shared" si="161"/>
        <v>149</v>
      </c>
      <c r="N120" s="243"/>
      <c r="O120" s="243"/>
      <c r="P120" s="243"/>
      <c r="Q120" s="243"/>
      <c r="R120" s="248">
        <f t="shared" si="162"/>
        <v>89</v>
      </c>
      <c r="S120" s="243">
        <f t="shared" si="163"/>
        <v>0</v>
      </c>
      <c r="T120" s="243"/>
      <c r="U120" s="243"/>
      <c r="V120" s="249">
        <f t="shared" si="164"/>
        <v>0</v>
      </c>
      <c r="W120" s="249">
        <f t="shared" si="165"/>
        <v>0</v>
      </c>
      <c r="X120" s="249">
        <f t="shared" si="166"/>
        <v>0.09</v>
      </c>
      <c r="Y120" s="249">
        <f t="shared" si="167"/>
        <v>0.09</v>
      </c>
      <c r="Z120" s="249">
        <f t="shared" si="169"/>
        <v>0.18</v>
      </c>
      <c r="AA120" s="248"/>
      <c r="AB120" s="243"/>
      <c r="AC120" s="243"/>
      <c r="AD120" s="243"/>
      <c r="AE120" s="243"/>
      <c r="AH120">
        <v>6</v>
      </c>
      <c r="AI120">
        <v>6</v>
      </c>
      <c r="AK120">
        <f t="shared" si="168"/>
        <v>12</v>
      </c>
    </row>
    <row r="121" spans="1:37" x14ac:dyDescent="0.3">
      <c r="A121" s="62">
        <v>113</v>
      </c>
      <c r="B121" s="245">
        <v>338</v>
      </c>
      <c r="C121" s="245" t="s">
        <v>124</v>
      </c>
      <c r="D121" s="245" t="s">
        <v>666</v>
      </c>
      <c r="E121" s="243" t="s">
        <v>219</v>
      </c>
      <c r="F121" s="243">
        <v>388</v>
      </c>
      <c r="G121" s="245">
        <v>0.6</v>
      </c>
      <c r="H121" s="245">
        <v>1.75</v>
      </c>
      <c r="I121" s="246">
        <v>1.1000000000000001</v>
      </c>
      <c r="J121" s="246">
        <v>1</v>
      </c>
      <c r="K121" s="247">
        <f t="shared" si="160"/>
        <v>388</v>
      </c>
      <c r="L121" s="248"/>
      <c r="M121" s="248">
        <f t="shared" si="161"/>
        <v>388</v>
      </c>
      <c r="N121" s="243"/>
      <c r="O121" s="243"/>
      <c r="P121" s="243"/>
      <c r="Q121" s="243"/>
      <c r="R121" s="248">
        <f t="shared" si="162"/>
        <v>233</v>
      </c>
      <c r="S121" s="243">
        <f t="shared" si="163"/>
        <v>0</v>
      </c>
      <c r="T121" s="243"/>
      <c r="U121" s="243"/>
      <c r="V121" s="249">
        <f t="shared" si="164"/>
        <v>0</v>
      </c>
      <c r="W121" s="249">
        <f t="shared" si="165"/>
        <v>0.08</v>
      </c>
      <c r="X121" s="249">
        <f t="shared" si="166"/>
        <v>0.16</v>
      </c>
      <c r="Y121" s="249">
        <f t="shared" si="167"/>
        <v>0.06</v>
      </c>
      <c r="Z121" s="249">
        <f t="shared" si="169"/>
        <v>0.3</v>
      </c>
      <c r="AA121" s="248">
        <v>1</v>
      </c>
      <c r="AB121" s="243"/>
      <c r="AC121" s="243"/>
      <c r="AD121" s="243"/>
      <c r="AE121" s="243"/>
      <c r="AG121">
        <v>2</v>
      </c>
      <c r="AH121">
        <v>4</v>
      </c>
      <c r="AI121">
        <v>1.5</v>
      </c>
      <c r="AK121">
        <f t="shared" si="168"/>
        <v>7.5</v>
      </c>
    </row>
    <row r="122" spans="1:37" x14ac:dyDescent="0.3">
      <c r="A122" s="62">
        <v>114</v>
      </c>
      <c r="B122" s="245">
        <v>339</v>
      </c>
      <c r="C122" s="245" t="s">
        <v>124</v>
      </c>
      <c r="D122" s="245" t="s">
        <v>666</v>
      </c>
      <c r="E122" s="243" t="s">
        <v>219</v>
      </c>
      <c r="F122" s="243">
        <v>196</v>
      </c>
      <c r="G122" s="245">
        <v>0.6</v>
      </c>
      <c r="H122" s="245">
        <v>1.75</v>
      </c>
      <c r="I122" s="246">
        <v>1.1000000000000001</v>
      </c>
      <c r="J122" s="246">
        <v>0.9</v>
      </c>
      <c r="K122" s="247">
        <f t="shared" si="160"/>
        <v>176</v>
      </c>
      <c r="L122" s="248"/>
      <c r="M122" s="248">
        <f t="shared" si="161"/>
        <v>176</v>
      </c>
      <c r="N122" s="243"/>
      <c r="O122" s="243"/>
      <c r="P122" s="243"/>
      <c r="Q122" s="243"/>
      <c r="R122" s="248">
        <f t="shared" si="162"/>
        <v>106</v>
      </c>
      <c r="S122" s="243">
        <f t="shared" si="163"/>
        <v>118</v>
      </c>
      <c r="T122" s="243"/>
      <c r="U122" s="243"/>
      <c r="V122" s="249">
        <f t="shared" si="164"/>
        <v>0</v>
      </c>
      <c r="W122" s="249">
        <f t="shared" si="165"/>
        <v>0.06</v>
      </c>
      <c r="X122" s="249">
        <f t="shared" si="166"/>
        <v>0.06</v>
      </c>
      <c r="Y122" s="249">
        <f t="shared" si="167"/>
        <v>0.04</v>
      </c>
      <c r="Z122" s="249">
        <f t="shared" si="169"/>
        <v>0.16</v>
      </c>
      <c r="AA122" s="248"/>
      <c r="AB122" s="243"/>
      <c r="AC122" s="243"/>
      <c r="AD122" s="243"/>
      <c r="AE122" s="243"/>
      <c r="AG122">
        <v>3</v>
      </c>
      <c r="AH122">
        <v>3</v>
      </c>
      <c r="AI122">
        <v>2</v>
      </c>
      <c r="AJ122">
        <v>0.6</v>
      </c>
      <c r="AK122">
        <f t="shared" si="168"/>
        <v>8</v>
      </c>
    </row>
    <row r="123" spans="1:37" x14ac:dyDescent="0.3">
      <c r="A123" s="62">
        <v>115</v>
      </c>
      <c r="B123" s="245">
        <v>340</v>
      </c>
      <c r="C123" s="245" t="s">
        <v>124</v>
      </c>
      <c r="D123" s="245" t="s">
        <v>666</v>
      </c>
      <c r="E123" s="243" t="s">
        <v>219</v>
      </c>
      <c r="F123" s="243">
        <v>499</v>
      </c>
      <c r="G123" s="245">
        <v>0.6</v>
      </c>
      <c r="H123" s="245">
        <v>1.75</v>
      </c>
      <c r="I123" s="246">
        <v>1.1000000000000001</v>
      </c>
      <c r="J123" s="246">
        <v>1</v>
      </c>
      <c r="K123" s="247">
        <f t="shared" si="160"/>
        <v>499</v>
      </c>
      <c r="L123" s="248"/>
      <c r="M123" s="248">
        <f t="shared" si="161"/>
        <v>499</v>
      </c>
      <c r="N123" s="243"/>
      <c r="O123" s="243"/>
      <c r="P123" s="243"/>
      <c r="Q123" s="243"/>
      <c r="R123" s="248">
        <f t="shared" si="162"/>
        <v>299</v>
      </c>
      <c r="S123" s="243">
        <f t="shared" si="163"/>
        <v>0</v>
      </c>
      <c r="T123" s="243"/>
      <c r="U123" s="243"/>
      <c r="V123" s="249">
        <f t="shared" si="164"/>
        <v>0</v>
      </c>
      <c r="W123" s="249">
        <f t="shared" si="165"/>
        <v>0.1</v>
      </c>
      <c r="X123" s="249">
        <f t="shared" si="166"/>
        <v>0.2</v>
      </c>
      <c r="Y123" s="249">
        <f t="shared" si="167"/>
        <v>0.1</v>
      </c>
      <c r="Z123" s="249">
        <f t="shared" si="169"/>
        <v>0.4</v>
      </c>
      <c r="AA123" s="248"/>
      <c r="AB123" s="243"/>
      <c r="AC123" s="243"/>
      <c r="AD123" s="243"/>
      <c r="AE123" s="243"/>
      <c r="AG123">
        <v>2</v>
      </c>
      <c r="AH123">
        <v>4</v>
      </c>
      <c r="AI123">
        <v>2</v>
      </c>
      <c r="AK123">
        <f t="shared" si="168"/>
        <v>8</v>
      </c>
    </row>
    <row r="124" spans="1:37" x14ac:dyDescent="0.3">
      <c r="A124" s="62">
        <v>116</v>
      </c>
      <c r="B124" s="245">
        <v>341</v>
      </c>
      <c r="C124" s="245" t="s">
        <v>124</v>
      </c>
      <c r="D124" s="245" t="s">
        <v>666</v>
      </c>
      <c r="E124" s="243" t="s">
        <v>219</v>
      </c>
      <c r="F124" s="243">
        <v>281</v>
      </c>
      <c r="G124" s="245">
        <v>0.6</v>
      </c>
      <c r="H124" s="245">
        <v>1.75</v>
      </c>
      <c r="I124" s="246">
        <v>1.1000000000000001</v>
      </c>
      <c r="J124" s="246">
        <v>1</v>
      </c>
      <c r="K124" s="247">
        <f t="shared" si="160"/>
        <v>281</v>
      </c>
      <c r="L124" s="248"/>
      <c r="M124" s="248">
        <f t="shared" si="161"/>
        <v>281</v>
      </c>
      <c r="N124" s="243"/>
      <c r="O124" s="243"/>
      <c r="P124" s="243"/>
      <c r="Q124" s="243"/>
      <c r="R124" s="248">
        <f t="shared" si="162"/>
        <v>169</v>
      </c>
      <c r="S124" s="243">
        <f t="shared" si="163"/>
        <v>0</v>
      </c>
      <c r="T124" s="243"/>
      <c r="U124" s="243"/>
      <c r="V124" s="249">
        <f t="shared" si="164"/>
        <v>0</v>
      </c>
      <c r="W124" s="249">
        <f t="shared" si="165"/>
        <v>0.06</v>
      </c>
      <c r="X124" s="249">
        <f t="shared" si="166"/>
        <v>0.11</v>
      </c>
      <c r="Y124" s="249">
        <f t="shared" si="167"/>
        <v>0.06</v>
      </c>
      <c r="Z124" s="249">
        <f t="shared" si="169"/>
        <v>0.22999999999999998</v>
      </c>
      <c r="AA124" s="248"/>
      <c r="AB124" s="243"/>
      <c r="AC124" s="243"/>
      <c r="AD124" s="243"/>
      <c r="AE124" s="243"/>
      <c r="AG124">
        <v>2</v>
      </c>
      <c r="AH124">
        <v>4</v>
      </c>
      <c r="AI124">
        <v>2</v>
      </c>
      <c r="AK124">
        <f t="shared" si="168"/>
        <v>8</v>
      </c>
    </row>
    <row r="125" spans="1:37" x14ac:dyDescent="0.3">
      <c r="A125" s="62">
        <v>117</v>
      </c>
      <c r="B125" s="245">
        <v>342</v>
      </c>
      <c r="C125" s="245" t="s">
        <v>124</v>
      </c>
      <c r="D125" s="245" t="s">
        <v>668</v>
      </c>
      <c r="E125" s="243" t="s">
        <v>219</v>
      </c>
      <c r="F125" s="243">
        <v>615</v>
      </c>
      <c r="G125" s="245">
        <v>0.6</v>
      </c>
      <c r="H125" s="245">
        <v>1.75</v>
      </c>
      <c r="I125" s="246">
        <v>1.1000000000000001</v>
      </c>
      <c r="J125" s="246">
        <v>1.1000000000000001</v>
      </c>
      <c r="K125" s="247">
        <f t="shared" si="160"/>
        <v>677</v>
      </c>
      <c r="L125" s="248"/>
      <c r="M125" s="248">
        <f t="shared" si="161"/>
        <v>677</v>
      </c>
      <c r="N125" s="243"/>
      <c r="O125" s="243"/>
      <c r="P125" s="243"/>
      <c r="Q125" s="243"/>
      <c r="R125" s="248">
        <f t="shared" si="162"/>
        <v>406</v>
      </c>
      <c r="S125" s="243">
        <f t="shared" si="163"/>
        <v>0</v>
      </c>
      <c r="T125" s="243"/>
      <c r="U125" s="243"/>
      <c r="V125" s="249">
        <f t="shared" si="164"/>
        <v>0</v>
      </c>
      <c r="W125" s="249">
        <f t="shared" si="165"/>
        <v>0.12</v>
      </c>
      <c r="X125" s="249">
        <f t="shared" si="166"/>
        <v>0.31</v>
      </c>
      <c r="Y125" s="249">
        <f t="shared" si="167"/>
        <v>0.12</v>
      </c>
      <c r="Z125" s="249">
        <f t="shared" si="169"/>
        <v>0.55000000000000004</v>
      </c>
      <c r="AA125" s="248"/>
      <c r="AB125" s="243"/>
      <c r="AC125" s="243"/>
      <c r="AD125" s="243"/>
      <c r="AE125" s="243"/>
      <c r="AG125">
        <v>2</v>
      </c>
      <c r="AH125">
        <v>5</v>
      </c>
      <c r="AI125">
        <v>2</v>
      </c>
      <c r="AK125">
        <f t="shared" si="168"/>
        <v>9</v>
      </c>
    </row>
    <row r="126" spans="1:37" x14ac:dyDescent="0.3">
      <c r="A126" s="62">
        <v>118</v>
      </c>
      <c r="B126" s="245">
        <v>343</v>
      </c>
      <c r="C126" s="245" t="s">
        <v>124</v>
      </c>
      <c r="D126" s="245" t="s">
        <v>668</v>
      </c>
      <c r="E126" s="243" t="s">
        <v>219</v>
      </c>
      <c r="F126" s="243">
        <v>130</v>
      </c>
      <c r="G126" s="245">
        <v>0.6</v>
      </c>
      <c r="H126" s="245">
        <v>1.75</v>
      </c>
      <c r="I126" s="246">
        <v>1.1000000000000001</v>
      </c>
      <c r="J126" s="246">
        <v>1.1000000000000001</v>
      </c>
      <c r="K126" s="247">
        <f t="shared" si="160"/>
        <v>143</v>
      </c>
      <c r="L126" s="248"/>
      <c r="M126" s="248">
        <f t="shared" si="161"/>
        <v>143</v>
      </c>
      <c r="N126" s="243"/>
      <c r="O126" s="243"/>
      <c r="P126" s="243"/>
      <c r="Q126" s="243"/>
      <c r="R126" s="248">
        <f t="shared" si="162"/>
        <v>86</v>
      </c>
      <c r="S126" s="243">
        <f t="shared" si="163"/>
        <v>0</v>
      </c>
      <c r="T126" s="243"/>
      <c r="U126" s="243"/>
      <c r="V126" s="249">
        <f t="shared" si="164"/>
        <v>0</v>
      </c>
      <c r="W126" s="249">
        <f t="shared" si="165"/>
        <v>0.03</v>
      </c>
      <c r="X126" s="249">
        <f t="shared" si="166"/>
        <v>0.05</v>
      </c>
      <c r="Y126" s="249">
        <f t="shared" si="167"/>
        <v>0.01</v>
      </c>
      <c r="Z126" s="249">
        <f t="shared" si="169"/>
        <v>0.09</v>
      </c>
      <c r="AA126" s="248"/>
      <c r="AB126" s="243"/>
      <c r="AC126" s="243"/>
      <c r="AD126" s="243"/>
      <c r="AE126" s="243"/>
      <c r="AG126">
        <v>2</v>
      </c>
      <c r="AH126">
        <v>4</v>
      </c>
      <c r="AI126">
        <v>1</v>
      </c>
      <c r="AK126">
        <f t="shared" si="168"/>
        <v>7</v>
      </c>
    </row>
    <row r="127" spans="1:37" x14ac:dyDescent="0.3">
      <c r="A127" s="62">
        <v>119</v>
      </c>
      <c r="B127" s="245">
        <v>344</v>
      </c>
      <c r="C127" s="245" t="s">
        <v>124</v>
      </c>
      <c r="D127" s="245" t="s">
        <v>669</v>
      </c>
      <c r="E127" s="243" t="s">
        <v>219</v>
      </c>
      <c r="F127" s="243">
        <v>532</v>
      </c>
      <c r="G127" s="245">
        <v>0.6</v>
      </c>
      <c r="H127" s="245">
        <v>1.75</v>
      </c>
      <c r="I127" s="246">
        <v>1.1000000000000001</v>
      </c>
      <c r="J127" s="246">
        <v>1.1000000000000001</v>
      </c>
      <c r="K127" s="247">
        <f t="shared" si="160"/>
        <v>585</v>
      </c>
      <c r="L127" s="248"/>
      <c r="M127" s="248">
        <f t="shared" si="161"/>
        <v>585</v>
      </c>
      <c r="N127" s="243"/>
      <c r="O127" s="243"/>
      <c r="P127" s="243"/>
      <c r="Q127" s="243"/>
      <c r="R127" s="248">
        <f t="shared" si="162"/>
        <v>351</v>
      </c>
      <c r="S127" s="243">
        <f t="shared" si="163"/>
        <v>0</v>
      </c>
      <c r="T127" s="243"/>
      <c r="U127" s="243"/>
      <c r="V127" s="249">
        <f t="shared" si="164"/>
        <v>0</v>
      </c>
      <c r="W127" s="249">
        <f t="shared" si="165"/>
        <v>0.27</v>
      </c>
      <c r="X127" s="249">
        <f t="shared" si="166"/>
        <v>0.21</v>
      </c>
      <c r="Y127" s="249">
        <f t="shared" si="167"/>
        <v>0.11</v>
      </c>
      <c r="Z127" s="249">
        <f t="shared" si="169"/>
        <v>0.59</v>
      </c>
      <c r="AA127" s="248"/>
      <c r="AB127" s="243"/>
      <c r="AC127" s="243"/>
      <c r="AD127" s="243"/>
      <c r="AE127" s="243"/>
      <c r="AG127">
        <v>5</v>
      </c>
      <c r="AH127">
        <v>4</v>
      </c>
      <c r="AI127">
        <v>2</v>
      </c>
      <c r="AK127">
        <f t="shared" si="168"/>
        <v>11</v>
      </c>
    </row>
    <row r="128" spans="1:37" x14ac:dyDescent="0.3">
      <c r="A128" s="62">
        <v>120</v>
      </c>
      <c r="B128" s="245">
        <v>345</v>
      </c>
      <c r="C128" s="245" t="s">
        <v>124</v>
      </c>
      <c r="D128" s="245" t="s">
        <v>670</v>
      </c>
      <c r="E128" s="243" t="s">
        <v>219</v>
      </c>
      <c r="F128" s="243">
        <v>557</v>
      </c>
      <c r="G128" s="245">
        <v>0.6</v>
      </c>
      <c r="H128" s="245">
        <v>1.75</v>
      </c>
      <c r="I128" s="246">
        <v>1.1000000000000001</v>
      </c>
      <c r="J128" s="246">
        <v>1</v>
      </c>
      <c r="K128" s="247">
        <f t="shared" si="160"/>
        <v>557</v>
      </c>
      <c r="L128" s="248"/>
      <c r="M128" s="248">
        <f t="shared" si="161"/>
        <v>557</v>
      </c>
      <c r="N128" s="243"/>
      <c r="O128" s="243"/>
      <c r="P128" s="243"/>
      <c r="Q128" s="243"/>
      <c r="R128" s="248">
        <f t="shared" si="162"/>
        <v>334</v>
      </c>
      <c r="S128" s="243">
        <f t="shared" si="163"/>
        <v>0</v>
      </c>
      <c r="T128" s="243"/>
      <c r="U128" s="243"/>
      <c r="V128" s="249">
        <f t="shared" si="164"/>
        <v>0</v>
      </c>
      <c r="W128" s="249">
        <f t="shared" si="165"/>
        <v>0.06</v>
      </c>
      <c r="X128" s="249">
        <f t="shared" si="166"/>
        <v>0.22</v>
      </c>
      <c r="Y128" s="249">
        <f t="shared" si="167"/>
        <v>0.11</v>
      </c>
      <c r="Z128" s="249">
        <f t="shared" si="169"/>
        <v>0.39</v>
      </c>
      <c r="AA128" s="248"/>
      <c r="AB128" s="243"/>
      <c r="AC128" s="243"/>
      <c r="AD128" s="243"/>
      <c r="AE128" s="243"/>
      <c r="AG128">
        <v>1</v>
      </c>
      <c r="AH128">
        <v>4</v>
      </c>
      <c r="AI128">
        <v>2</v>
      </c>
      <c r="AK128">
        <f t="shared" si="168"/>
        <v>7</v>
      </c>
    </row>
    <row r="129" spans="1:37" x14ac:dyDescent="0.3">
      <c r="A129" s="62">
        <v>121</v>
      </c>
      <c r="B129" s="245">
        <v>346</v>
      </c>
      <c r="C129" s="245" t="s">
        <v>124</v>
      </c>
      <c r="D129" s="245" t="s">
        <v>671</v>
      </c>
      <c r="E129" s="243" t="s">
        <v>219</v>
      </c>
      <c r="F129" s="243">
        <v>404</v>
      </c>
      <c r="G129" s="245">
        <v>0.6</v>
      </c>
      <c r="H129" s="245">
        <v>1.75</v>
      </c>
      <c r="I129" s="246">
        <v>1.1000000000000001</v>
      </c>
      <c r="J129" s="246">
        <v>1.1000000000000001</v>
      </c>
      <c r="K129" s="299">
        <f t="shared" si="160"/>
        <v>444</v>
      </c>
      <c r="L129" s="300"/>
      <c r="M129" s="300">
        <f t="shared" si="161"/>
        <v>444</v>
      </c>
      <c r="N129" s="243"/>
      <c r="O129" s="243"/>
      <c r="P129" s="243"/>
      <c r="Q129" s="243"/>
      <c r="R129" s="248">
        <f t="shared" si="162"/>
        <v>266</v>
      </c>
      <c r="S129" s="243">
        <f t="shared" si="163"/>
        <v>0</v>
      </c>
      <c r="T129" s="243"/>
      <c r="U129" s="243"/>
      <c r="V129" s="249">
        <f t="shared" si="164"/>
        <v>0</v>
      </c>
      <c r="W129" s="249">
        <f t="shared" si="165"/>
        <v>0</v>
      </c>
      <c r="X129" s="249">
        <f t="shared" si="166"/>
        <v>0.16</v>
      </c>
      <c r="Y129" s="249">
        <f t="shared" si="167"/>
        <v>0.12</v>
      </c>
      <c r="Z129" s="249">
        <f t="shared" si="169"/>
        <v>0.28000000000000003</v>
      </c>
      <c r="AA129" s="248"/>
      <c r="AB129" s="243"/>
      <c r="AC129" s="243"/>
      <c r="AD129" s="243"/>
      <c r="AE129" s="243"/>
      <c r="AH129">
        <v>4</v>
      </c>
      <c r="AI129">
        <v>3</v>
      </c>
      <c r="AK129">
        <f t="shared" si="168"/>
        <v>7</v>
      </c>
    </row>
    <row r="130" spans="1:37" x14ac:dyDescent="0.3">
      <c r="A130" s="62">
        <v>122</v>
      </c>
      <c r="B130" s="245">
        <v>347</v>
      </c>
      <c r="C130" s="245" t="s">
        <v>124</v>
      </c>
      <c r="D130" s="245" t="s">
        <v>672</v>
      </c>
      <c r="E130" s="243" t="s">
        <v>219</v>
      </c>
      <c r="F130" s="243">
        <v>488</v>
      </c>
      <c r="G130" s="245">
        <v>0.6</v>
      </c>
      <c r="H130" s="245">
        <v>1.75</v>
      </c>
      <c r="I130" s="246">
        <v>1.1000000000000001</v>
      </c>
      <c r="J130" s="246">
        <v>1.1000000000000001</v>
      </c>
      <c r="K130" s="247">
        <f t="shared" si="149"/>
        <v>537</v>
      </c>
      <c r="L130" s="248"/>
      <c r="M130" s="248">
        <f t="shared" si="150"/>
        <v>537</v>
      </c>
      <c r="N130" s="243"/>
      <c r="O130" s="243"/>
      <c r="P130" s="243"/>
      <c r="Q130" s="243"/>
      <c r="R130" s="248">
        <f t="shared" si="151"/>
        <v>322</v>
      </c>
      <c r="S130" s="243">
        <f t="shared" si="153"/>
        <v>0</v>
      </c>
      <c r="T130" s="243"/>
      <c r="U130" s="243"/>
      <c r="V130" s="249">
        <f t="shared" si="154"/>
        <v>0</v>
      </c>
      <c r="W130" s="249">
        <f t="shared" si="155"/>
        <v>0</v>
      </c>
      <c r="X130" s="249">
        <f t="shared" si="156"/>
        <v>0.24</v>
      </c>
      <c r="Y130" s="249">
        <f t="shared" si="157"/>
        <v>0.1</v>
      </c>
      <c r="Z130" s="249">
        <f t="shared" si="158"/>
        <v>0.33999999999999997</v>
      </c>
      <c r="AA130" s="248"/>
      <c r="AB130" s="243"/>
      <c r="AC130" s="243"/>
      <c r="AD130" s="243"/>
      <c r="AE130" s="243"/>
      <c r="AH130">
        <v>5</v>
      </c>
      <c r="AI130">
        <v>2</v>
      </c>
      <c r="AK130">
        <f t="shared" si="159"/>
        <v>7</v>
      </c>
    </row>
    <row r="131" spans="1:37" x14ac:dyDescent="0.3">
      <c r="A131" s="62">
        <v>123</v>
      </c>
      <c r="B131" s="245">
        <v>348</v>
      </c>
      <c r="C131" s="245" t="s">
        <v>124</v>
      </c>
      <c r="D131" s="245" t="s">
        <v>671</v>
      </c>
      <c r="E131" s="243" t="s">
        <v>219</v>
      </c>
      <c r="F131" s="243">
        <v>417</v>
      </c>
      <c r="G131" s="245">
        <v>0.6</v>
      </c>
      <c r="H131" s="245">
        <v>1.75</v>
      </c>
      <c r="I131" s="246">
        <v>1.1000000000000001</v>
      </c>
      <c r="J131" s="246">
        <v>1.1000000000000001</v>
      </c>
      <c r="K131" s="247">
        <f t="shared" ref="K131:K132" si="170">M131-L131</f>
        <v>459</v>
      </c>
      <c r="L131" s="248"/>
      <c r="M131" s="248">
        <f t="shared" ref="M131:M132" si="171">ROUND(F131*J131,0)</f>
        <v>459</v>
      </c>
      <c r="N131" s="243"/>
      <c r="O131" s="243"/>
      <c r="P131" s="243"/>
      <c r="Q131" s="243"/>
      <c r="R131" s="248">
        <f t="shared" ref="R131:R132" si="172">ROUND(0.6*(M131+O131+Q131),0)</f>
        <v>275</v>
      </c>
      <c r="S131" s="243">
        <f t="shared" ref="S131:S132" si="173">ROUND(AJ131*F131,0)</f>
        <v>0</v>
      </c>
      <c r="T131" s="243"/>
      <c r="U131" s="243"/>
      <c r="V131" s="249">
        <f t="shared" ref="V131:V132" si="174">ROUND(F131*AF131/10000,2)</f>
        <v>0</v>
      </c>
      <c r="W131" s="249">
        <f t="shared" ref="W131:W132" si="175">ROUND(F131*AG131/10000,2)</f>
        <v>0</v>
      </c>
      <c r="X131" s="249">
        <f t="shared" ref="X131:X132" si="176">ROUND(F131*AH131/10000,2)</f>
        <v>0.21</v>
      </c>
      <c r="Y131" s="249">
        <f t="shared" ref="Y131:Y132" si="177">ROUND(F131*AI131/10000,2)</f>
        <v>0.08</v>
      </c>
      <c r="Z131" s="249">
        <f t="shared" ref="Z131:Z132" si="178">V131+W131+X131+Y131</f>
        <v>0.28999999999999998</v>
      </c>
      <c r="AA131" s="248"/>
      <c r="AB131" s="243"/>
      <c r="AC131" s="243"/>
      <c r="AD131" s="243"/>
      <c r="AE131" s="243"/>
      <c r="AH131">
        <v>5</v>
      </c>
      <c r="AI131">
        <v>2</v>
      </c>
      <c r="AK131">
        <f t="shared" si="152"/>
        <v>7</v>
      </c>
    </row>
    <row r="132" spans="1:37" x14ac:dyDescent="0.3">
      <c r="A132" s="62">
        <v>124</v>
      </c>
      <c r="B132" s="245">
        <v>349</v>
      </c>
      <c r="C132" s="245" t="s">
        <v>124</v>
      </c>
      <c r="D132" s="245" t="s">
        <v>671</v>
      </c>
      <c r="E132" s="243" t="s">
        <v>219</v>
      </c>
      <c r="F132" s="243">
        <v>382</v>
      </c>
      <c r="G132" s="245">
        <v>0.6</v>
      </c>
      <c r="H132" s="245">
        <v>1.75</v>
      </c>
      <c r="I132" s="246">
        <v>1.1000000000000001</v>
      </c>
      <c r="J132" s="246">
        <v>1.1000000000000001</v>
      </c>
      <c r="K132" s="247">
        <f t="shared" si="170"/>
        <v>420</v>
      </c>
      <c r="L132" s="248"/>
      <c r="M132" s="248">
        <f t="shared" si="171"/>
        <v>420</v>
      </c>
      <c r="N132" s="243"/>
      <c r="O132" s="243"/>
      <c r="P132" s="243"/>
      <c r="Q132" s="243"/>
      <c r="R132" s="248">
        <f t="shared" si="172"/>
        <v>252</v>
      </c>
      <c r="S132" s="243">
        <f t="shared" si="173"/>
        <v>0</v>
      </c>
      <c r="T132" s="243"/>
      <c r="U132" s="243"/>
      <c r="V132" s="249">
        <f t="shared" si="174"/>
        <v>0</v>
      </c>
      <c r="W132" s="249">
        <f t="shared" si="175"/>
        <v>0</v>
      </c>
      <c r="X132" s="249">
        <f t="shared" si="176"/>
        <v>0.19</v>
      </c>
      <c r="Y132" s="249">
        <f t="shared" si="177"/>
        <v>0.08</v>
      </c>
      <c r="Z132" s="249">
        <f t="shared" si="178"/>
        <v>0.27</v>
      </c>
      <c r="AA132" s="248"/>
      <c r="AB132" s="243"/>
      <c r="AC132" s="243"/>
      <c r="AD132" s="243"/>
      <c r="AE132" s="243"/>
      <c r="AH132">
        <v>5</v>
      </c>
      <c r="AI132">
        <v>2</v>
      </c>
      <c r="AK132">
        <f t="shared" si="152"/>
        <v>7</v>
      </c>
    </row>
    <row r="133" spans="1:37" x14ac:dyDescent="0.3">
      <c r="A133" s="62">
        <v>125</v>
      </c>
      <c r="B133" s="245">
        <v>350</v>
      </c>
      <c r="C133" s="245" t="s">
        <v>124</v>
      </c>
      <c r="D133" s="245" t="s">
        <v>673</v>
      </c>
      <c r="E133" s="243" t="s">
        <v>219</v>
      </c>
      <c r="F133" s="243">
        <v>495</v>
      </c>
      <c r="G133" s="245">
        <v>0.6</v>
      </c>
      <c r="H133" s="245">
        <v>1.75</v>
      </c>
      <c r="I133" s="246">
        <v>1.1000000000000001</v>
      </c>
      <c r="J133" s="246">
        <v>1.1000000000000001</v>
      </c>
      <c r="K133" s="247">
        <f t="shared" ref="K133:K135" si="179">M133-L133</f>
        <v>545</v>
      </c>
      <c r="L133" s="248"/>
      <c r="M133" s="248">
        <f t="shared" ref="M133:M135" si="180">ROUND(F133*J133,0)</f>
        <v>545</v>
      </c>
      <c r="N133" s="243"/>
      <c r="O133" s="243"/>
      <c r="P133" s="243"/>
      <c r="Q133" s="243"/>
      <c r="R133" s="248">
        <f t="shared" ref="R133:R135" si="181">ROUND(0.6*(M133+O133+Q133),0)</f>
        <v>327</v>
      </c>
      <c r="S133" s="243">
        <f t="shared" ref="S133:S180" si="182">ROUND(AJ133*F133,0)</f>
        <v>50</v>
      </c>
      <c r="T133" s="243"/>
      <c r="U133" s="243"/>
      <c r="V133" s="249">
        <f t="shared" ref="V133:V135" si="183">ROUND(F133*AF133/10000,2)</f>
        <v>0</v>
      </c>
      <c r="W133" s="249">
        <f t="shared" ref="W133:W135" si="184">ROUND(F133*AG133/10000,2)</f>
        <v>0</v>
      </c>
      <c r="X133" s="249">
        <f t="shared" ref="X133:X135" si="185">ROUND(F133*AH133/10000,2)</f>
        <v>0.2</v>
      </c>
      <c r="Y133" s="249">
        <f t="shared" ref="Y133:Y135" si="186">ROUND(F133*AI133/10000,2)</f>
        <v>0.1</v>
      </c>
      <c r="Z133" s="249">
        <f t="shared" ref="Z133:Z135" si="187">V133+W133+X133+Y133</f>
        <v>0.30000000000000004</v>
      </c>
      <c r="AA133" s="248"/>
      <c r="AB133" s="243"/>
      <c r="AC133" s="243"/>
      <c r="AD133" s="243">
        <v>1</v>
      </c>
      <c r="AE133" s="243"/>
      <c r="AH133">
        <v>4</v>
      </c>
      <c r="AI133">
        <v>2</v>
      </c>
      <c r="AJ133">
        <v>0.1</v>
      </c>
      <c r="AK133">
        <f t="shared" ref="AK133:AK135" si="188">AF133+AG133+AH133+AI133</f>
        <v>6</v>
      </c>
    </row>
    <row r="134" spans="1:37" x14ac:dyDescent="0.3">
      <c r="A134" s="62">
        <v>126</v>
      </c>
      <c r="B134" s="245">
        <v>351</v>
      </c>
      <c r="C134" s="245" t="s">
        <v>124</v>
      </c>
      <c r="D134" s="245" t="s">
        <v>667</v>
      </c>
      <c r="E134" s="243" t="s">
        <v>219</v>
      </c>
      <c r="F134" s="243">
        <v>529</v>
      </c>
      <c r="G134" s="245">
        <v>0.6</v>
      </c>
      <c r="H134" s="245">
        <v>1.75</v>
      </c>
      <c r="I134" s="246">
        <v>1.1000000000000001</v>
      </c>
      <c r="J134" s="246">
        <v>1.1000000000000001</v>
      </c>
      <c r="K134" s="247">
        <f t="shared" si="179"/>
        <v>582</v>
      </c>
      <c r="L134" s="248"/>
      <c r="M134" s="248">
        <f t="shared" si="180"/>
        <v>582</v>
      </c>
      <c r="N134" s="243"/>
      <c r="O134" s="243"/>
      <c r="P134" s="243"/>
      <c r="Q134" s="243"/>
      <c r="R134" s="248">
        <f t="shared" si="181"/>
        <v>349</v>
      </c>
      <c r="S134" s="243">
        <f t="shared" si="182"/>
        <v>0</v>
      </c>
      <c r="T134" s="243"/>
      <c r="U134" s="243"/>
      <c r="V134" s="249">
        <f t="shared" si="183"/>
        <v>0</v>
      </c>
      <c r="W134" s="249">
        <f t="shared" si="184"/>
        <v>0</v>
      </c>
      <c r="X134" s="249">
        <f t="shared" si="185"/>
        <v>0.26</v>
      </c>
      <c r="Y134" s="249">
        <f t="shared" si="186"/>
        <v>0.11</v>
      </c>
      <c r="Z134" s="249">
        <f t="shared" si="187"/>
        <v>0.37</v>
      </c>
      <c r="AA134" s="248"/>
      <c r="AB134" s="243"/>
      <c r="AC134" s="243"/>
      <c r="AD134" s="243"/>
      <c r="AE134" s="243"/>
      <c r="AH134">
        <v>5</v>
      </c>
      <c r="AI134">
        <v>2</v>
      </c>
      <c r="AK134">
        <f t="shared" si="188"/>
        <v>7</v>
      </c>
    </row>
    <row r="135" spans="1:37" x14ac:dyDescent="0.3">
      <c r="A135" s="62">
        <v>127</v>
      </c>
      <c r="B135" s="245">
        <v>352</v>
      </c>
      <c r="C135" s="245" t="s">
        <v>124</v>
      </c>
      <c r="D135" s="245" t="s">
        <v>667</v>
      </c>
      <c r="E135" s="243" t="s">
        <v>219</v>
      </c>
      <c r="F135" s="243">
        <v>530</v>
      </c>
      <c r="G135" s="245">
        <v>0.6</v>
      </c>
      <c r="H135" s="245">
        <v>1.75</v>
      </c>
      <c r="I135" s="246">
        <v>1.1000000000000001</v>
      </c>
      <c r="J135" s="246">
        <v>1.1000000000000001</v>
      </c>
      <c r="K135" s="247">
        <f t="shared" si="179"/>
        <v>583</v>
      </c>
      <c r="L135" s="248"/>
      <c r="M135" s="248">
        <f t="shared" si="180"/>
        <v>583</v>
      </c>
      <c r="N135" s="243"/>
      <c r="O135" s="243"/>
      <c r="P135" s="243"/>
      <c r="Q135" s="243"/>
      <c r="R135" s="248">
        <f t="shared" si="181"/>
        <v>350</v>
      </c>
      <c r="S135" s="243">
        <f t="shared" si="182"/>
        <v>0</v>
      </c>
      <c r="T135" s="243"/>
      <c r="U135" s="243"/>
      <c r="V135" s="249">
        <f t="shared" si="183"/>
        <v>0</v>
      </c>
      <c r="W135" s="249">
        <f t="shared" si="184"/>
        <v>0</v>
      </c>
      <c r="X135" s="249">
        <f t="shared" si="185"/>
        <v>0.27</v>
      </c>
      <c r="Y135" s="249">
        <f t="shared" si="186"/>
        <v>0.11</v>
      </c>
      <c r="Z135" s="249">
        <f t="shared" si="187"/>
        <v>0.38</v>
      </c>
      <c r="AA135" s="248"/>
      <c r="AB135" s="243"/>
      <c r="AC135" s="243"/>
      <c r="AD135" s="243"/>
      <c r="AE135" s="243"/>
      <c r="AH135">
        <v>5</v>
      </c>
      <c r="AI135">
        <v>2</v>
      </c>
      <c r="AK135">
        <f t="shared" si="188"/>
        <v>7</v>
      </c>
    </row>
    <row r="136" spans="1:37" x14ac:dyDescent="0.3">
      <c r="A136" s="62">
        <v>128</v>
      </c>
      <c r="B136" s="245"/>
      <c r="C136" s="245" t="s">
        <v>124</v>
      </c>
      <c r="D136" s="245"/>
      <c r="E136" s="243" t="s">
        <v>186</v>
      </c>
      <c r="F136" s="243"/>
      <c r="G136" s="245"/>
      <c r="H136" s="245"/>
      <c r="I136" s="246"/>
      <c r="J136" s="246"/>
      <c r="K136" s="247"/>
      <c r="L136" s="248"/>
      <c r="M136" s="248"/>
      <c r="N136" s="243"/>
      <c r="O136" s="243"/>
      <c r="P136" s="243"/>
      <c r="Q136" s="243"/>
      <c r="R136" s="248"/>
      <c r="S136" s="243"/>
      <c r="T136" s="243"/>
      <c r="U136" s="243"/>
      <c r="V136" s="249"/>
      <c r="W136" s="249"/>
      <c r="X136" s="249">
        <v>0.04</v>
      </c>
      <c r="Y136" s="249">
        <v>0.04</v>
      </c>
      <c r="Z136" s="249">
        <v>0.02</v>
      </c>
      <c r="AA136" s="248"/>
      <c r="AB136" s="243"/>
      <c r="AC136" s="243"/>
      <c r="AD136" s="243"/>
      <c r="AE136" s="243"/>
      <c r="AK136">
        <f t="shared" ref="AK136:AK138" si="189">AF136+AG136+AH136+AI136</f>
        <v>0</v>
      </c>
    </row>
    <row r="137" spans="1:37" x14ac:dyDescent="0.3">
      <c r="A137" s="62">
        <v>129</v>
      </c>
      <c r="B137" s="245"/>
      <c r="C137" s="245" t="s">
        <v>124</v>
      </c>
      <c r="D137" s="245"/>
      <c r="E137" s="243" t="s">
        <v>221</v>
      </c>
      <c r="F137" s="243"/>
      <c r="G137" s="245"/>
      <c r="H137" s="245"/>
      <c r="I137" s="246"/>
      <c r="J137" s="246"/>
      <c r="K137" s="247"/>
      <c r="L137" s="248"/>
      <c r="M137" s="248"/>
      <c r="N137" s="243"/>
      <c r="O137" s="243"/>
      <c r="P137" s="243"/>
      <c r="Q137" s="243"/>
      <c r="R137" s="248"/>
      <c r="S137" s="243"/>
      <c r="T137" s="243"/>
      <c r="U137" s="243"/>
      <c r="V137" s="249"/>
      <c r="W137" s="249">
        <v>0.01</v>
      </c>
      <c r="X137" s="249">
        <v>0.01</v>
      </c>
      <c r="Y137" s="249"/>
      <c r="Z137" s="249">
        <f>SUM(V137:Y137)</f>
        <v>0.02</v>
      </c>
      <c r="AA137" s="248"/>
      <c r="AB137" s="243"/>
      <c r="AC137" s="243"/>
      <c r="AD137" s="243"/>
      <c r="AE137" s="243"/>
    </row>
    <row r="138" spans="1:37" ht="26.4" x14ac:dyDescent="0.3">
      <c r="A138" s="62">
        <v>130</v>
      </c>
      <c r="B138" s="274" t="s">
        <v>518</v>
      </c>
      <c r="C138" s="257" t="s">
        <v>125</v>
      </c>
      <c r="D138" s="258" t="s">
        <v>618</v>
      </c>
      <c r="E138" s="257" t="s">
        <v>190</v>
      </c>
      <c r="F138" s="257">
        <v>403</v>
      </c>
      <c r="G138" s="258">
        <v>0.6</v>
      </c>
      <c r="H138" s="258">
        <v>1.75</v>
      </c>
      <c r="I138" s="259">
        <v>1.2</v>
      </c>
      <c r="J138" s="258">
        <v>1.2</v>
      </c>
      <c r="K138" s="260">
        <f t="shared" ref="K138" si="190">M138-L138</f>
        <v>484</v>
      </c>
      <c r="L138" s="261"/>
      <c r="M138" s="261">
        <f t="shared" ref="M138" si="191">ROUND(F138*J138,0)</f>
        <v>484</v>
      </c>
      <c r="N138" s="275"/>
      <c r="O138" s="257"/>
      <c r="P138" s="257"/>
      <c r="Q138" s="257"/>
      <c r="R138" s="261">
        <f t="shared" ref="R138" si="192">ROUND(0.6*(M138+O138-T138),0)</f>
        <v>290</v>
      </c>
      <c r="S138" s="257">
        <f t="shared" si="182"/>
        <v>0</v>
      </c>
      <c r="T138" s="261"/>
      <c r="U138" s="261"/>
      <c r="V138" s="262">
        <f t="shared" ref="V138" si="193">ROUND(F138*AF138/10000,2)</f>
        <v>0</v>
      </c>
      <c r="W138" s="262">
        <f t="shared" ref="W138" si="194">ROUND(F138*AG138/10000,2)</f>
        <v>0.14000000000000001</v>
      </c>
      <c r="X138" s="262">
        <f t="shared" ref="X138" si="195">ROUND(F138*AH138/10000,2)</f>
        <v>0.08</v>
      </c>
      <c r="Y138" s="262">
        <f t="shared" ref="Y138" si="196">ROUND(F138*AI138/10000,2)</f>
        <v>0.08</v>
      </c>
      <c r="Z138" s="262">
        <f t="shared" si="158"/>
        <v>0.30000000000000004</v>
      </c>
      <c r="AA138" s="261">
        <v>1</v>
      </c>
      <c r="AB138" s="257"/>
      <c r="AC138" s="257"/>
      <c r="AD138" s="257"/>
      <c r="AE138" s="257"/>
      <c r="AG138">
        <v>3.5</v>
      </c>
      <c r="AH138">
        <v>2</v>
      </c>
      <c r="AI138">
        <v>2</v>
      </c>
      <c r="AK138">
        <f t="shared" si="189"/>
        <v>7.5</v>
      </c>
    </row>
    <row r="139" spans="1:37" ht="26.4" x14ac:dyDescent="0.3">
      <c r="A139" s="62">
        <v>131</v>
      </c>
      <c r="B139" s="257">
        <v>401</v>
      </c>
      <c r="C139" s="257" t="s">
        <v>125</v>
      </c>
      <c r="D139" s="297" t="s">
        <v>674</v>
      </c>
      <c r="E139" s="257" t="s">
        <v>190</v>
      </c>
      <c r="F139" s="257">
        <v>425</v>
      </c>
      <c r="G139" s="258">
        <v>0.6</v>
      </c>
      <c r="H139" s="258">
        <v>1.75</v>
      </c>
      <c r="I139" s="259">
        <v>1.2</v>
      </c>
      <c r="J139" s="258">
        <v>1.1000000000000001</v>
      </c>
      <c r="K139" s="260">
        <f t="shared" ref="K139:K153" si="197">M139-L139</f>
        <v>468</v>
      </c>
      <c r="L139" s="261"/>
      <c r="M139" s="261">
        <f t="shared" ref="M139" si="198">ROUND(F139*J139,0)</f>
        <v>468</v>
      </c>
      <c r="N139" s="275"/>
      <c r="O139" s="257"/>
      <c r="P139" s="257"/>
      <c r="Q139" s="257"/>
      <c r="R139" s="261">
        <f t="shared" ref="R139" si="199">ROUND(0.6*(M139+O139-T139),0)</f>
        <v>281</v>
      </c>
      <c r="S139" s="257">
        <f t="shared" ref="S139:S185" si="200">ROUND(AJ139*F139,0)</f>
        <v>0</v>
      </c>
      <c r="T139" s="261"/>
      <c r="U139" s="261"/>
      <c r="V139" s="262">
        <f t="shared" ref="V139:V153" si="201">ROUND(F139*AF139/10000,2)</f>
        <v>0.09</v>
      </c>
      <c r="W139" s="262">
        <f t="shared" ref="W139:W153" si="202">ROUND(F139*AG139/10000,2)</f>
        <v>0.17</v>
      </c>
      <c r="X139" s="262">
        <f t="shared" ref="X139:X153" si="203">ROUND(F139*AH139/10000,2)</f>
        <v>0.13</v>
      </c>
      <c r="Y139" s="262">
        <f t="shared" ref="Y139:Y153" si="204">ROUND(F139*AI139/10000,2)</f>
        <v>0.09</v>
      </c>
      <c r="Z139" s="262">
        <f t="shared" ref="Z139:Z185" si="205">V139+W139+X139+Y139</f>
        <v>0.48</v>
      </c>
      <c r="AA139" s="261">
        <v>1</v>
      </c>
      <c r="AB139" s="257"/>
      <c r="AC139" s="257"/>
      <c r="AD139" s="257"/>
      <c r="AE139" s="274" t="s">
        <v>733</v>
      </c>
      <c r="AF139">
        <v>2</v>
      </c>
      <c r="AG139">
        <v>4</v>
      </c>
      <c r="AH139">
        <v>3</v>
      </c>
      <c r="AI139">
        <v>2</v>
      </c>
      <c r="AK139">
        <f t="shared" ref="AK139:AK153" si="206">AF139+AG139+AH139+AI139</f>
        <v>11</v>
      </c>
    </row>
    <row r="140" spans="1:37" ht="26.4" x14ac:dyDescent="0.3">
      <c r="A140" s="62">
        <v>132</v>
      </c>
      <c r="B140" s="257">
        <v>402</v>
      </c>
      <c r="C140" s="257" t="s">
        <v>125</v>
      </c>
      <c r="D140" s="297" t="s">
        <v>675</v>
      </c>
      <c r="E140" s="257" t="s">
        <v>219</v>
      </c>
      <c r="F140" s="257">
        <v>464</v>
      </c>
      <c r="G140" s="258">
        <v>0.6</v>
      </c>
      <c r="H140" s="258">
        <v>1.75</v>
      </c>
      <c r="I140" s="259">
        <v>1.1000000000000001</v>
      </c>
      <c r="J140" s="258">
        <v>1.1000000000000001</v>
      </c>
      <c r="K140" s="260">
        <f t="shared" si="197"/>
        <v>510</v>
      </c>
      <c r="L140" s="261"/>
      <c r="M140" s="261">
        <f t="shared" ref="M140:M153" si="207">ROUND(F140*J140,0)</f>
        <v>510</v>
      </c>
      <c r="N140" s="275"/>
      <c r="O140" s="257"/>
      <c r="P140" s="257"/>
      <c r="Q140" s="257"/>
      <c r="R140" s="261">
        <f t="shared" ref="R140" si="208">ROUND(0.6*(M140+O140-T140),0)</f>
        <v>306</v>
      </c>
      <c r="S140" s="257">
        <f t="shared" si="182"/>
        <v>0</v>
      </c>
      <c r="T140" s="261"/>
      <c r="U140" s="261"/>
      <c r="V140" s="262">
        <f t="shared" si="201"/>
        <v>0</v>
      </c>
      <c r="W140" s="262">
        <f t="shared" si="202"/>
        <v>0.14000000000000001</v>
      </c>
      <c r="X140" s="262">
        <f t="shared" si="203"/>
        <v>0.19</v>
      </c>
      <c r="Y140" s="262">
        <f t="shared" si="204"/>
        <v>0.14000000000000001</v>
      </c>
      <c r="Z140" s="262">
        <f t="shared" si="205"/>
        <v>0.47000000000000003</v>
      </c>
      <c r="AA140" s="261"/>
      <c r="AB140" s="257"/>
      <c r="AC140" s="257"/>
      <c r="AD140" s="257"/>
      <c r="AE140" s="257"/>
      <c r="AG140">
        <v>3</v>
      </c>
      <c r="AH140">
        <v>4</v>
      </c>
      <c r="AI140">
        <v>3</v>
      </c>
      <c r="AK140">
        <f t="shared" si="206"/>
        <v>10</v>
      </c>
    </row>
    <row r="141" spans="1:37" x14ac:dyDescent="0.3">
      <c r="A141" s="62">
        <v>133</v>
      </c>
      <c r="B141" s="257">
        <v>403</v>
      </c>
      <c r="C141" s="257" t="s">
        <v>125</v>
      </c>
      <c r="D141" s="258" t="s">
        <v>676</v>
      </c>
      <c r="E141" s="257" t="s">
        <v>219</v>
      </c>
      <c r="F141" s="257">
        <v>474</v>
      </c>
      <c r="G141" s="258">
        <v>0.6</v>
      </c>
      <c r="H141" s="258">
        <v>1.75</v>
      </c>
      <c r="I141" s="259">
        <v>1.1000000000000001</v>
      </c>
      <c r="J141" s="258">
        <v>1.1000000000000001</v>
      </c>
      <c r="K141" s="260">
        <f t="shared" si="197"/>
        <v>521</v>
      </c>
      <c r="L141" s="261"/>
      <c r="M141" s="261">
        <f t="shared" si="207"/>
        <v>521</v>
      </c>
      <c r="N141" s="257"/>
      <c r="O141" s="257"/>
      <c r="P141" s="257"/>
      <c r="Q141" s="257"/>
      <c r="R141" s="261">
        <f t="shared" ref="R141:R153" si="209">ROUND(0.6*(M141+O141-T141),0)</f>
        <v>313</v>
      </c>
      <c r="S141" s="257">
        <f t="shared" si="200"/>
        <v>190</v>
      </c>
      <c r="T141" s="261"/>
      <c r="U141" s="261"/>
      <c r="V141" s="262">
        <f t="shared" si="201"/>
        <v>0.24</v>
      </c>
      <c r="W141" s="262">
        <f t="shared" si="202"/>
        <v>0.28000000000000003</v>
      </c>
      <c r="X141" s="262">
        <f t="shared" si="203"/>
        <v>0.05</v>
      </c>
      <c r="Y141" s="262">
        <f t="shared" si="204"/>
        <v>0</v>
      </c>
      <c r="Z141" s="262">
        <f t="shared" si="205"/>
        <v>0.57000000000000006</v>
      </c>
      <c r="AA141" s="261"/>
      <c r="AB141" s="257"/>
      <c r="AC141" s="257"/>
      <c r="AD141" s="257"/>
      <c r="AE141" s="257"/>
      <c r="AF141">
        <v>5</v>
      </c>
      <c r="AG141">
        <v>6</v>
      </c>
      <c r="AH141">
        <v>1</v>
      </c>
      <c r="AJ141">
        <v>0.4</v>
      </c>
      <c r="AK141">
        <f t="shared" si="206"/>
        <v>12</v>
      </c>
    </row>
    <row r="142" spans="1:37" x14ac:dyDescent="0.3">
      <c r="A142" s="62">
        <v>134</v>
      </c>
      <c r="B142" s="257">
        <v>404</v>
      </c>
      <c r="C142" s="257" t="s">
        <v>125</v>
      </c>
      <c r="D142" s="258" t="s">
        <v>677</v>
      </c>
      <c r="E142" s="257" t="s">
        <v>219</v>
      </c>
      <c r="F142" s="257">
        <v>550</v>
      </c>
      <c r="G142" s="258">
        <v>0.6</v>
      </c>
      <c r="H142" s="258">
        <v>1.75</v>
      </c>
      <c r="I142" s="259">
        <v>1.1000000000000001</v>
      </c>
      <c r="J142" s="258">
        <v>1.1000000000000001</v>
      </c>
      <c r="K142" s="260">
        <f t="shared" si="197"/>
        <v>605</v>
      </c>
      <c r="L142" s="261"/>
      <c r="M142" s="261">
        <f t="shared" si="207"/>
        <v>605</v>
      </c>
      <c r="N142" s="257"/>
      <c r="O142" s="257"/>
      <c r="P142" s="257"/>
      <c r="Q142" s="257"/>
      <c r="R142" s="261">
        <f t="shared" si="209"/>
        <v>363</v>
      </c>
      <c r="S142" s="257">
        <f t="shared" si="182"/>
        <v>0</v>
      </c>
      <c r="T142" s="261"/>
      <c r="U142" s="261"/>
      <c r="V142" s="262">
        <f t="shared" si="201"/>
        <v>0.11</v>
      </c>
      <c r="W142" s="262">
        <f t="shared" si="202"/>
        <v>0.22</v>
      </c>
      <c r="X142" s="262">
        <f t="shared" si="203"/>
        <v>0.22</v>
      </c>
      <c r="Y142" s="262">
        <f t="shared" si="204"/>
        <v>0.06</v>
      </c>
      <c r="Z142" s="262">
        <f t="shared" si="205"/>
        <v>0.6100000000000001</v>
      </c>
      <c r="AA142" s="261"/>
      <c r="AB142" s="257"/>
      <c r="AC142" s="257"/>
      <c r="AD142" s="257"/>
      <c r="AE142" s="257"/>
      <c r="AF142">
        <v>2</v>
      </c>
      <c r="AG142">
        <v>4</v>
      </c>
      <c r="AH142">
        <v>4</v>
      </c>
      <c r="AI142">
        <v>1</v>
      </c>
      <c r="AK142">
        <f t="shared" si="206"/>
        <v>11</v>
      </c>
    </row>
    <row r="143" spans="1:37" x14ac:dyDescent="0.3">
      <c r="A143" s="62">
        <v>135</v>
      </c>
      <c r="B143" s="257">
        <v>405</v>
      </c>
      <c r="C143" s="257" t="s">
        <v>125</v>
      </c>
      <c r="D143" s="258" t="s">
        <v>677</v>
      </c>
      <c r="E143" s="257" t="s">
        <v>219</v>
      </c>
      <c r="F143" s="257">
        <v>268</v>
      </c>
      <c r="G143" s="258">
        <v>0.6</v>
      </c>
      <c r="H143" s="258">
        <v>1.75</v>
      </c>
      <c r="I143" s="259">
        <v>1.1000000000000001</v>
      </c>
      <c r="J143" s="258">
        <v>1.1000000000000001</v>
      </c>
      <c r="K143" s="260">
        <f t="shared" si="197"/>
        <v>295</v>
      </c>
      <c r="L143" s="261"/>
      <c r="M143" s="261">
        <f t="shared" si="207"/>
        <v>295</v>
      </c>
      <c r="N143" s="257"/>
      <c r="O143" s="257"/>
      <c r="P143" s="257"/>
      <c r="Q143" s="257"/>
      <c r="R143" s="261">
        <f t="shared" si="209"/>
        <v>177</v>
      </c>
      <c r="S143" s="257">
        <f t="shared" si="200"/>
        <v>0</v>
      </c>
      <c r="T143" s="261"/>
      <c r="U143" s="261"/>
      <c r="V143" s="262">
        <f t="shared" si="201"/>
        <v>0.03</v>
      </c>
      <c r="W143" s="262">
        <f t="shared" si="202"/>
        <v>0.08</v>
      </c>
      <c r="X143" s="262">
        <f t="shared" si="203"/>
        <v>0.11</v>
      </c>
      <c r="Y143" s="262">
        <f t="shared" si="204"/>
        <v>0.08</v>
      </c>
      <c r="Z143" s="262">
        <f t="shared" si="205"/>
        <v>0.3</v>
      </c>
      <c r="AA143" s="261"/>
      <c r="AB143" s="257"/>
      <c r="AC143" s="257"/>
      <c r="AD143" s="257"/>
      <c r="AE143" s="257"/>
      <c r="AF143">
        <v>1</v>
      </c>
      <c r="AG143">
        <v>3</v>
      </c>
      <c r="AH143">
        <v>4</v>
      </c>
      <c r="AI143">
        <v>3</v>
      </c>
      <c r="AK143">
        <f t="shared" si="206"/>
        <v>11</v>
      </c>
    </row>
    <row r="144" spans="1:37" x14ac:dyDescent="0.3">
      <c r="A144" s="62">
        <v>136</v>
      </c>
      <c r="B144" s="257">
        <v>406</v>
      </c>
      <c r="C144" s="257" t="s">
        <v>125</v>
      </c>
      <c r="D144" s="258" t="s">
        <v>677</v>
      </c>
      <c r="E144" s="257" t="s">
        <v>219</v>
      </c>
      <c r="F144" s="257">
        <v>549</v>
      </c>
      <c r="G144" s="258">
        <v>0.6</v>
      </c>
      <c r="H144" s="258">
        <v>1.75</v>
      </c>
      <c r="I144" s="259">
        <v>1.1000000000000001</v>
      </c>
      <c r="J144" s="258">
        <v>1.1000000000000001</v>
      </c>
      <c r="K144" s="260">
        <f t="shared" si="197"/>
        <v>604</v>
      </c>
      <c r="L144" s="261"/>
      <c r="M144" s="261">
        <f t="shared" si="207"/>
        <v>604</v>
      </c>
      <c r="N144" s="257"/>
      <c r="O144" s="257"/>
      <c r="P144" s="257"/>
      <c r="Q144" s="257"/>
      <c r="R144" s="261">
        <f t="shared" si="209"/>
        <v>362</v>
      </c>
      <c r="S144" s="257">
        <f t="shared" si="182"/>
        <v>0</v>
      </c>
      <c r="T144" s="261"/>
      <c r="U144" s="261"/>
      <c r="V144" s="262">
        <f t="shared" si="201"/>
        <v>0.22</v>
      </c>
      <c r="W144" s="262">
        <f t="shared" si="202"/>
        <v>0.33</v>
      </c>
      <c r="X144" s="262">
        <f t="shared" si="203"/>
        <v>0.08</v>
      </c>
      <c r="Y144" s="262">
        <f t="shared" si="204"/>
        <v>0</v>
      </c>
      <c r="Z144" s="262">
        <f t="shared" si="205"/>
        <v>0.63</v>
      </c>
      <c r="AA144" s="261"/>
      <c r="AB144" s="257"/>
      <c r="AC144" s="257"/>
      <c r="AD144" s="257"/>
      <c r="AE144" s="257"/>
      <c r="AF144">
        <v>4</v>
      </c>
      <c r="AG144">
        <v>6</v>
      </c>
      <c r="AH144">
        <v>1.5</v>
      </c>
      <c r="AK144">
        <f t="shared" si="206"/>
        <v>11.5</v>
      </c>
    </row>
    <row r="145" spans="1:37" x14ac:dyDescent="0.3">
      <c r="A145" s="62">
        <v>137</v>
      </c>
      <c r="B145" s="257">
        <v>407</v>
      </c>
      <c r="C145" s="257" t="s">
        <v>125</v>
      </c>
      <c r="D145" s="258" t="s">
        <v>677</v>
      </c>
      <c r="E145" s="257" t="s">
        <v>219</v>
      </c>
      <c r="F145" s="257">
        <v>620</v>
      </c>
      <c r="G145" s="258">
        <v>0.6</v>
      </c>
      <c r="H145" s="258">
        <v>1.75</v>
      </c>
      <c r="I145" s="259">
        <v>1.1000000000000001</v>
      </c>
      <c r="J145" s="258">
        <v>0.9</v>
      </c>
      <c r="K145" s="260">
        <f t="shared" si="197"/>
        <v>558</v>
      </c>
      <c r="L145" s="261"/>
      <c r="M145" s="261">
        <f t="shared" si="207"/>
        <v>558</v>
      </c>
      <c r="N145" s="257"/>
      <c r="O145" s="257"/>
      <c r="P145" s="257"/>
      <c r="Q145" s="257"/>
      <c r="R145" s="261">
        <f t="shared" si="209"/>
        <v>335</v>
      </c>
      <c r="S145" s="257">
        <f t="shared" si="200"/>
        <v>0</v>
      </c>
      <c r="T145" s="261"/>
      <c r="U145" s="261"/>
      <c r="V145" s="262">
        <f t="shared" si="201"/>
        <v>0</v>
      </c>
      <c r="W145" s="262">
        <f t="shared" si="202"/>
        <v>0.31</v>
      </c>
      <c r="X145" s="262">
        <f t="shared" si="203"/>
        <v>0.12</v>
      </c>
      <c r="Y145" s="262">
        <f t="shared" si="204"/>
        <v>0</v>
      </c>
      <c r="Z145" s="262">
        <f t="shared" si="205"/>
        <v>0.43</v>
      </c>
      <c r="AA145" s="261"/>
      <c r="AB145" s="257"/>
      <c r="AC145" s="257"/>
      <c r="AD145" s="257"/>
      <c r="AE145" s="257"/>
      <c r="AG145">
        <v>5</v>
      </c>
      <c r="AH145">
        <v>2</v>
      </c>
      <c r="AK145">
        <f t="shared" si="206"/>
        <v>7</v>
      </c>
    </row>
    <row r="146" spans="1:37" x14ac:dyDescent="0.3">
      <c r="A146" s="62">
        <v>138</v>
      </c>
      <c r="B146" s="257">
        <v>408</v>
      </c>
      <c r="C146" s="257" t="s">
        <v>125</v>
      </c>
      <c r="D146" s="258" t="s">
        <v>678</v>
      </c>
      <c r="E146" s="257" t="s">
        <v>219</v>
      </c>
      <c r="F146" s="257">
        <v>51</v>
      </c>
      <c r="G146" s="258">
        <v>0.6</v>
      </c>
      <c r="H146" s="258">
        <v>1.75</v>
      </c>
      <c r="I146" s="259">
        <v>1.1000000000000001</v>
      </c>
      <c r="J146" s="258">
        <v>1.1000000000000001</v>
      </c>
      <c r="K146" s="260">
        <f t="shared" si="197"/>
        <v>56</v>
      </c>
      <c r="L146" s="261"/>
      <c r="M146" s="261">
        <f t="shared" si="207"/>
        <v>56</v>
      </c>
      <c r="N146" s="257"/>
      <c r="O146" s="257"/>
      <c r="P146" s="257"/>
      <c r="Q146" s="257"/>
      <c r="R146" s="261">
        <f t="shared" si="209"/>
        <v>34</v>
      </c>
      <c r="S146" s="257">
        <f t="shared" si="182"/>
        <v>10</v>
      </c>
      <c r="T146" s="261"/>
      <c r="U146" s="261"/>
      <c r="V146" s="262">
        <f t="shared" si="201"/>
        <v>0.01</v>
      </c>
      <c r="W146" s="262">
        <f t="shared" si="202"/>
        <v>0.02</v>
      </c>
      <c r="X146" s="262">
        <f t="shared" si="203"/>
        <v>0</v>
      </c>
      <c r="Y146" s="262">
        <f t="shared" si="204"/>
        <v>0</v>
      </c>
      <c r="Z146" s="262">
        <f t="shared" si="205"/>
        <v>0.03</v>
      </c>
      <c r="AA146" s="261"/>
      <c r="AB146" s="257"/>
      <c r="AC146" s="257"/>
      <c r="AD146" s="257"/>
      <c r="AE146" s="257"/>
      <c r="AF146">
        <v>2</v>
      </c>
      <c r="AG146">
        <v>4</v>
      </c>
      <c r="AJ146">
        <v>0.2</v>
      </c>
      <c r="AK146">
        <f t="shared" si="206"/>
        <v>6</v>
      </c>
    </row>
    <row r="147" spans="1:37" x14ac:dyDescent="0.3">
      <c r="A147" s="62">
        <v>139</v>
      </c>
      <c r="B147" s="257">
        <v>409</v>
      </c>
      <c r="C147" s="257" t="s">
        <v>125</v>
      </c>
      <c r="D147" s="258" t="s">
        <v>678</v>
      </c>
      <c r="E147" s="257" t="s">
        <v>219</v>
      </c>
      <c r="F147" s="257">
        <v>368</v>
      </c>
      <c r="G147" s="258">
        <v>0.6</v>
      </c>
      <c r="H147" s="258">
        <v>1.75</v>
      </c>
      <c r="I147" s="259">
        <v>1.1000000000000001</v>
      </c>
      <c r="J147" s="258">
        <v>0.9</v>
      </c>
      <c r="K147" s="260">
        <f t="shared" si="197"/>
        <v>331</v>
      </c>
      <c r="L147" s="261"/>
      <c r="M147" s="261">
        <f t="shared" si="207"/>
        <v>331</v>
      </c>
      <c r="N147" s="257"/>
      <c r="O147" s="257"/>
      <c r="P147" s="257"/>
      <c r="Q147" s="257"/>
      <c r="R147" s="261">
        <f t="shared" si="209"/>
        <v>199</v>
      </c>
      <c r="S147" s="257">
        <f t="shared" si="200"/>
        <v>0</v>
      </c>
      <c r="T147" s="261"/>
      <c r="U147" s="261"/>
      <c r="V147" s="262">
        <f t="shared" si="201"/>
        <v>0.15</v>
      </c>
      <c r="W147" s="262">
        <f t="shared" si="202"/>
        <v>0.18</v>
      </c>
      <c r="X147" s="262">
        <f t="shared" si="203"/>
        <v>7.0000000000000007E-2</v>
      </c>
      <c r="Y147" s="262">
        <f t="shared" si="204"/>
        <v>0</v>
      </c>
      <c r="Z147" s="262">
        <f t="shared" si="205"/>
        <v>0.39999999999999997</v>
      </c>
      <c r="AA147" s="261"/>
      <c r="AB147" s="257"/>
      <c r="AC147" s="257"/>
      <c r="AD147" s="257"/>
      <c r="AE147" s="257"/>
      <c r="AF147">
        <v>4</v>
      </c>
      <c r="AG147">
        <v>5</v>
      </c>
      <c r="AH147">
        <v>2</v>
      </c>
      <c r="AK147">
        <f t="shared" si="206"/>
        <v>11</v>
      </c>
    </row>
    <row r="148" spans="1:37" x14ac:dyDescent="0.3">
      <c r="A148" s="62">
        <v>140</v>
      </c>
      <c r="B148" s="257">
        <v>410</v>
      </c>
      <c r="C148" s="257" t="s">
        <v>125</v>
      </c>
      <c r="D148" s="258" t="s">
        <v>678</v>
      </c>
      <c r="E148" s="257" t="s">
        <v>219</v>
      </c>
      <c r="F148" s="257">
        <v>574</v>
      </c>
      <c r="G148" s="258">
        <v>0.6</v>
      </c>
      <c r="H148" s="258">
        <v>1.75</v>
      </c>
      <c r="I148" s="259">
        <v>1.1000000000000001</v>
      </c>
      <c r="J148" s="258">
        <v>1.1000000000000001</v>
      </c>
      <c r="K148" s="260">
        <f t="shared" si="197"/>
        <v>631</v>
      </c>
      <c r="L148" s="261"/>
      <c r="M148" s="261">
        <f t="shared" si="207"/>
        <v>631</v>
      </c>
      <c r="N148" s="257"/>
      <c r="O148" s="257"/>
      <c r="P148" s="257"/>
      <c r="Q148" s="257"/>
      <c r="R148" s="261">
        <f t="shared" si="209"/>
        <v>379</v>
      </c>
      <c r="S148" s="257">
        <f t="shared" si="182"/>
        <v>0</v>
      </c>
      <c r="T148" s="261"/>
      <c r="U148" s="261"/>
      <c r="V148" s="262">
        <f t="shared" si="201"/>
        <v>0</v>
      </c>
      <c r="W148" s="262">
        <f t="shared" si="202"/>
        <v>0.11</v>
      </c>
      <c r="X148" s="262">
        <f t="shared" si="203"/>
        <v>0.23</v>
      </c>
      <c r="Y148" s="262">
        <f t="shared" si="204"/>
        <v>0</v>
      </c>
      <c r="Z148" s="262">
        <f t="shared" si="205"/>
        <v>0.34</v>
      </c>
      <c r="AA148" s="261"/>
      <c r="AB148" s="257"/>
      <c r="AC148" s="257"/>
      <c r="AD148" s="257"/>
      <c r="AE148" s="257"/>
      <c r="AG148">
        <v>2</v>
      </c>
      <c r="AH148">
        <v>4</v>
      </c>
      <c r="AK148">
        <f t="shared" si="206"/>
        <v>6</v>
      </c>
    </row>
    <row r="149" spans="1:37" x14ac:dyDescent="0.3">
      <c r="A149" s="62">
        <v>141</v>
      </c>
      <c r="B149" s="257">
        <v>411</v>
      </c>
      <c r="C149" s="257" t="s">
        <v>125</v>
      </c>
      <c r="D149" s="258" t="s">
        <v>678</v>
      </c>
      <c r="E149" s="257" t="s">
        <v>219</v>
      </c>
      <c r="F149" s="257">
        <v>89</v>
      </c>
      <c r="G149" s="258">
        <v>0.6</v>
      </c>
      <c r="H149" s="258">
        <v>1.75</v>
      </c>
      <c r="I149" s="259">
        <v>1.1000000000000001</v>
      </c>
      <c r="J149" s="258">
        <v>0.6</v>
      </c>
      <c r="K149" s="260">
        <f t="shared" si="197"/>
        <v>53</v>
      </c>
      <c r="L149" s="261"/>
      <c r="M149" s="261">
        <f t="shared" si="207"/>
        <v>53</v>
      </c>
      <c r="N149" s="257"/>
      <c r="O149" s="257"/>
      <c r="P149" s="257"/>
      <c r="Q149" s="257"/>
      <c r="R149" s="261">
        <f t="shared" si="209"/>
        <v>32</v>
      </c>
      <c r="S149" s="257">
        <f t="shared" si="200"/>
        <v>0</v>
      </c>
      <c r="T149" s="261"/>
      <c r="U149" s="261"/>
      <c r="V149" s="262">
        <f t="shared" si="201"/>
        <v>0.04</v>
      </c>
      <c r="W149" s="262">
        <f t="shared" si="202"/>
        <v>0.03</v>
      </c>
      <c r="X149" s="262">
        <f t="shared" si="203"/>
        <v>0</v>
      </c>
      <c r="Y149" s="262">
        <f t="shared" si="204"/>
        <v>0</v>
      </c>
      <c r="Z149" s="262">
        <f t="shared" si="205"/>
        <v>7.0000000000000007E-2</v>
      </c>
      <c r="AA149" s="261"/>
      <c r="AB149" s="257"/>
      <c r="AC149" s="257"/>
      <c r="AD149" s="257"/>
      <c r="AE149" s="257"/>
      <c r="AF149">
        <v>4</v>
      </c>
      <c r="AG149">
        <v>3</v>
      </c>
      <c r="AK149">
        <f t="shared" si="206"/>
        <v>7</v>
      </c>
    </row>
    <row r="150" spans="1:37" x14ac:dyDescent="0.3">
      <c r="A150" s="62">
        <v>142</v>
      </c>
      <c r="B150" s="257">
        <v>412</v>
      </c>
      <c r="C150" s="257" t="s">
        <v>125</v>
      </c>
      <c r="D150" s="258" t="s">
        <v>678</v>
      </c>
      <c r="E150" s="257" t="s">
        <v>219</v>
      </c>
      <c r="F150" s="257">
        <v>637</v>
      </c>
      <c r="G150" s="258">
        <v>0.6</v>
      </c>
      <c r="H150" s="258">
        <v>1.75</v>
      </c>
      <c r="I150" s="259">
        <v>1.1000000000000001</v>
      </c>
      <c r="J150" s="259">
        <v>1</v>
      </c>
      <c r="K150" s="260">
        <f t="shared" si="197"/>
        <v>637</v>
      </c>
      <c r="L150" s="261"/>
      <c r="M150" s="261">
        <f t="shared" si="207"/>
        <v>637</v>
      </c>
      <c r="N150" s="257"/>
      <c r="O150" s="257"/>
      <c r="P150" s="257"/>
      <c r="Q150" s="257"/>
      <c r="R150" s="261">
        <f t="shared" si="209"/>
        <v>382</v>
      </c>
      <c r="S150" s="257">
        <f t="shared" si="182"/>
        <v>0</v>
      </c>
      <c r="T150" s="261"/>
      <c r="U150" s="261"/>
      <c r="V150" s="262">
        <f t="shared" si="201"/>
        <v>0</v>
      </c>
      <c r="W150" s="262">
        <f t="shared" si="202"/>
        <v>0.25</v>
      </c>
      <c r="X150" s="262">
        <f t="shared" si="203"/>
        <v>0.19</v>
      </c>
      <c r="Y150" s="262">
        <f t="shared" si="204"/>
        <v>0</v>
      </c>
      <c r="Z150" s="262">
        <f t="shared" si="205"/>
        <v>0.44</v>
      </c>
      <c r="AA150" s="261"/>
      <c r="AB150" s="257"/>
      <c r="AC150" s="257"/>
      <c r="AD150" s="257"/>
      <c r="AE150" s="257"/>
      <c r="AG150">
        <v>4</v>
      </c>
      <c r="AH150">
        <v>3</v>
      </c>
      <c r="AK150">
        <f t="shared" si="206"/>
        <v>7</v>
      </c>
    </row>
    <row r="151" spans="1:37" x14ac:dyDescent="0.3">
      <c r="A151" s="62">
        <v>143</v>
      </c>
      <c r="B151" s="257">
        <v>413</v>
      </c>
      <c r="C151" s="257" t="s">
        <v>125</v>
      </c>
      <c r="D151" s="258" t="s">
        <v>678</v>
      </c>
      <c r="E151" s="257" t="s">
        <v>219</v>
      </c>
      <c r="F151" s="257">
        <v>647</v>
      </c>
      <c r="G151" s="258">
        <v>0.6</v>
      </c>
      <c r="H151" s="258">
        <v>1.75</v>
      </c>
      <c r="I151" s="259">
        <v>1.1000000000000001</v>
      </c>
      <c r="J151" s="258">
        <v>1.1000000000000001</v>
      </c>
      <c r="K151" s="260">
        <f t="shared" si="197"/>
        <v>712</v>
      </c>
      <c r="L151" s="261"/>
      <c r="M151" s="261">
        <f t="shared" si="207"/>
        <v>712</v>
      </c>
      <c r="N151" s="257"/>
      <c r="O151" s="257"/>
      <c r="P151" s="257"/>
      <c r="Q151" s="257"/>
      <c r="R151" s="261">
        <f t="shared" si="209"/>
        <v>427</v>
      </c>
      <c r="S151" s="257">
        <f t="shared" si="200"/>
        <v>0</v>
      </c>
      <c r="T151" s="261"/>
      <c r="U151" s="261"/>
      <c r="V151" s="262">
        <f t="shared" si="201"/>
        <v>0.13</v>
      </c>
      <c r="W151" s="262">
        <f t="shared" si="202"/>
        <v>0.19</v>
      </c>
      <c r="X151" s="262">
        <f t="shared" si="203"/>
        <v>0.19</v>
      </c>
      <c r="Y151" s="262">
        <f t="shared" si="204"/>
        <v>0.03</v>
      </c>
      <c r="Z151" s="262">
        <f t="shared" si="205"/>
        <v>0.54</v>
      </c>
      <c r="AA151" s="261"/>
      <c r="AB151" s="257"/>
      <c r="AC151" s="257"/>
      <c r="AD151" s="257"/>
      <c r="AE151" s="257"/>
      <c r="AF151">
        <v>2</v>
      </c>
      <c r="AG151">
        <v>3</v>
      </c>
      <c r="AH151">
        <v>3</v>
      </c>
      <c r="AI151">
        <v>0.5</v>
      </c>
      <c r="AK151">
        <f t="shared" si="206"/>
        <v>8.5</v>
      </c>
    </row>
    <row r="152" spans="1:37" x14ac:dyDescent="0.3">
      <c r="A152" s="62">
        <v>144</v>
      </c>
      <c r="B152" s="257">
        <v>414</v>
      </c>
      <c r="C152" s="257" t="s">
        <v>125</v>
      </c>
      <c r="D152" s="258" t="s">
        <v>678</v>
      </c>
      <c r="E152" s="257" t="s">
        <v>219</v>
      </c>
      <c r="F152" s="257">
        <v>620</v>
      </c>
      <c r="G152" s="258">
        <v>0.6</v>
      </c>
      <c r="H152" s="258">
        <v>1.75</v>
      </c>
      <c r="I152" s="259">
        <v>1.1000000000000001</v>
      </c>
      <c r="J152" s="258">
        <v>1.1000000000000001</v>
      </c>
      <c r="K152" s="260">
        <f t="shared" si="197"/>
        <v>682</v>
      </c>
      <c r="L152" s="261"/>
      <c r="M152" s="261">
        <f t="shared" si="207"/>
        <v>682</v>
      </c>
      <c r="N152" s="257"/>
      <c r="O152" s="257"/>
      <c r="P152" s="257"/>
      <c r="Q152" s="257"/>
      <c r="R152" s="261">
        <f t="shared" si="209"/>
        <v>409</v>
      </c>
      <c r="S152" s="257">
        <f t="shared" si="182"/>
        <v>124</v>
      </c>
      <c r="T152" s="261"/>
      <c r="U152" s="261"/>
      <c r="V152" s="262">
        <f t="shared" si="201"/>
        <v>0.12</v>
      </c>
      <c r="W152" s="262">
        <f t="shared" si="202"/>
        <v>0.25</v>
      </c>
      <c r="X152" s="262">
        <f t="shared" si="203"/>
        <v>0.25</v>
      </c>
      <c r="Y152" s="262">
        <f t="shared" si="204"/>
        <v>0</v>
      </c>
      <c r="Z152" s="262">
        <f t="shared" si="205"/>
        <v>0.62</v>
      </c>
      <c r="AA152" s="261"/>
      <c r="AB152" s="257"/>
      <c r="AC152" s="257"/>
      <c r="AD152" s="257"/>
      <c r="AE152" s="257"/>
      <c r="AF152">
        <v>2</v>
      </c>
      <c r="AG152">
        <v>4</v>
      </c>
      <c r="AH152">
        <v>4</v>
      </c>
      <c r="AJ152">
        <v>0.2</v>
      </c>
      <c r="AK152">
        <f t="shared" si="206"/>
        <v>10</v>
      </c>
    </row>
    <row r="153" spans="1:37" x14ac:dyDescent="0.3">
      <c r="A153" s="62">
        <v>145</v>
      </c>
      <c r="B153" s="257">
        <v>415</v>
      </c>
      <c r="C153" s="257" t="s">
        <v>125</v>
      </c>
      <c r="D153" s="258" t="s">
        <v>678</v>
      </c>
      <c r="E153" s="257" t="s">
        <v>219</v>
      </c>
      <c r="F153" s="257">
        <v>611</v>
      </c>
      <c r="G153" s="258">
        <v>0.6</v>
      </c>
      <c r="H153" s="258">
        <v>1.75</v>
      </c>
      <c r="I153" s="259">
        <v>1.1000000000000001</v>
      </c>
      <c r="J153" s="259">
        <v>1</v>
      </c>
      <c r="K153" s="260">
        <f t="shared" si="197"/>
        <v>611</v>
      </c>
      <c r="L153" s="261"/>
      <c r="M153" s="261">
        <f t="shared" si="207"/>
        <v>611</v>
      </c>
      <c r="N153" s="257"/>
      <c r="O153" s="257"/>
      <c r="P153" s="257"/>
      <c r="Q153" s="257"/>
      <c r="R153" s="261">
        <f t="shared" si="209"/>
        <v>367</v>
      </c>
      <c r="S153" s="257">
        <f t="shared" si="200"/>
        <v>0</v>
      </c>
      <c r="T153" s="261"/>
      <c r="U153" s="261"/>
      <c r="V153" s="262">
        <f t="shared" si="201"/>
        <v>0</v>
      </c>
      <c r="W153" s="262">
        <f t="shared" si="202"/>
        <v>0.24</v>
      </c>
      <c r="X153" s="262">
        <f t="shared" si="203"/>
        <v>0.31</v>
      </c>
      <c r="Y153" s="262">
        <f t="shared" si="204"/>
        <v>0.06</v>
      </c>
      <c r="Z153" s="262">
        <f t="shared" si="205"/>
        <v>0.6100000000000001</v>
      </c>
      <c r="AA153" s="261"/>
      <c r="AB153" s="257"/>
      <c r="AC153" s="257"/>
      <c r="AD153" s="257"/>
      <c r="AE153" s="257"/>
      <c r="AG153">
        <v>4</v>
      </c>
      <c r="AH153">
        <v>5</v>
      </c>
      <c r="AI153">
        <v>1</v>
      </c>
      <c r="AK153">
        <f t="shared" si="206"/>
        <v>10</v>
      </c>
    </row>
    <row r="154" spans="1:37" x14ac:dyDescent="0.3">
      <c r="A154" s="62">
        <v>146</v>
      </c>
      <c r="B154" s="257">
        <v>416</v>
      </c>
      <c r="C154" s="257" t="s">
        <v>125</v>
      </c>
      <c r="D154" s="258" t="s">
        <v>679</v>
      </c>
      <c r="E154" s="257" t="s">
        <v>219</v>
      </c>
      <c r="F154" s="257">
        <v>686</v>
      </c>
      <c r="G154" s="258">
        <v>0.6</v>
      </c>
      <c r="H154" s="258">
        <v>1.75</v>
      </c>
      <c r="I154" s="259">
        <v>1.1000000000000001</v>
      </c>
      <c r="J154" s="258">
        <v>1.1000000000000001</v>
      </c>
      <c r="K154" s="260">
        <f t="shared" ref="K154:K167" si="210">M154-L154</f>
        <v>755</v>
      </c>
      <c r="L154" s="261"/>
      <c r="M154" s="261">
        <f t="shared" ref="M154:M167" si="211">ROUND(F154*J154,0)</f>
        <v>755</v>
      </c>
      <c r="N154" s="257"/>
      <c r="O154" s="257"/>
      <c r="P154" s="257"/>
      <c r="Q154" s="257"/>
      <c r="R154" s="261">
        <f t="shared" ref="R154:R167" si="212">ROUND(0.6*(M154+O154-T154),0)</f>
        <v>453</v>
      </c>
      <c r="S154" s="257">
        <f t="shared" si="182"/>
        <v>0</v>
      </c>
      <c r="T154" s="261"/>
      <c r="U154" s="261"/>
      <c r="V154" s="262">
        <f t="shared" ref="V154:V167" si="213">ROUND(F154*AF154/10000,2)</f>
        <v>0</v>
      </c>
      <c r="W154" s="262">
        <f t="shared" ref="W154:W167" si="214">ROUND(F154*AG154/10000,2)</f>
        <v>0.14000000000000001</v>
      </c>
      <c r="X154" s="262">
        <f t="shared" ref="X154:X167" si="215">ROUND(F154*AH154/10000,2)</f>
        <v>0.27</v>
      </c>
      <c r="Y154" s="262">
        <f t="shared" ref="Y154:Y167" si="216">ROUND(F154*AI154/10000,2)</f>
        <v>0.14000000000000001</v>
      </c>
      <c r="Z154" s="262">
        <f t="shared" ref="Z154:Z167" si="217">V154+W154+X154+Y154</f>
        <v>0.55000000000000004</v>
      </c>
      <c r="AA154" s="261">
        <v>1</v>
      </c>
      <c r="AB154" s="257"/>
      <c r="AC154" s="257"/>
      <c r="AD154" s="257"/>
      <c r="AE154" s="257"/>
      <c r="AG154">
        <v>2</v>
      </c>
      <c r="AH154">
        <v>4</v>
      </c>
      <c r="AI154">
        <v>2</v>
      </c>
      <c r="AK154">
        <f t="shared" ref="AK154:AK155" si="218">AF154+AG154+AH154+AI154</f>
        <v>8</v>
      </c>
    </row>
    <row r="155" spans="1:37" x14ac:dyDescent="0.3">
      <c r="A155" s="62">
        <v>147</v>
      </c>
      <c r="B155" s="257">
        <v>417</v>
      </c>
      <c r="C155" s="257" t="s">
        <v>125</v>
      </c>
      <c r="D155" s="258" t="s">
        <v>680</v>
      </c>
      <c r="E155" s="257" t="s">
        <v>219</v>
      </c>
      <c r="F155" s="257">
        <v>767</v>
      </c>
      <c r="G155" s="258">
        <v>0.6</v>
      </c>
      <c r="H155" s="258">
        <v>1.75</v>
      </c>
      <c r="I155" s="259">
        <v>1.1000000000000001</v>
      </c>
      <c r="J155" s="259">
        <v>1</v>
      </c>
      <c r="K155" s="260">
        <f t="shared" si="210"/>
        <v>767</v>
      </c>
      <c r="L155" s="261"/>
      <c r="M155" s="261">
        <f t="shared" si="211"/>
        <v>767</v>
      </c>
      <c r="N155" s="257"/>
      <c r="O155" s="257"/>
      <c r="P155" s="257"/>
      <c r="Q155" s="257"/>
      <c r="R155" s="261">
        <f t="shared" si="212"/>
        <v>460</v>
      </c>
      <c r="S155" s="257">
        <f t="shared" si="200"/>
        <v>0</v>
      </c>
      <c r="T155" s="261"/>
      <c r="U155" s="261"/>
      <c r="V155" s="262">
        <f t="shared" si="213"/>
        <v>0</v>
      </c>
      <c r="W155" s="262">
        <f t="shared" si="214"/>
        <v>0.27</v>
      </c>
      <c r="X155" s="262">
        <f t="shared" si="215"/>
        <v>0.35</v>
      </c>
      <c r="Y155" s="262">
        <f t="shared" si="216"/>
        <v>0.12</v>
      </c>
      <c r="Z155" s="262">
        <f t="shared" si="217"/>
        <v>0.74</v>
      </c>
      <c r="AA155" s="261">
        <v>1</v>
      </c>
      <c r="AB155" s="257"/>
      <c r="AC155" s="257"/>
      <c r="AD155" s="257"/>
      <c r="AE155" s="257"/>
      <c r="AG155">
        <v>3.5</v>
      </c>
      <c r="AH155">
        <v>4.5</v>
      </c>
      <c r="AI155">
        <v>1.5</v>
      </c>
      <c r="AK155">
        <f t="shared" si="218"/>
        <v>9.5</v>
      </c>
    </row>
    <row r="156" spans="1:37" ht="26.4" x14ac:dyDescent="0.3">
      <c r="A156" s="62">
        <v>148</v>
      </c>
      <c r="B156" s="257">
        <v>419</v>
      </c>
      <c r="C156" s="257" t="s">
        <v>125</v>
      </c>
      <c r="D156" s="297" t="s">
        <v>681</v>
      </c>
      <c r="E156" s="257" t="s">
        <v>219</v>
      </c>
      <c r="F156" s="257">
        <v>1187</v>
      </c>
      <c r="G156" s="258">
        <v>0.6</v>
      </c>
      <c r="H156" s="258">
        <v>1.75</v>
      </c>
      <c r="I156" s="259">
        <v>1.1000000000000001</v>
      </c>
      <c r="J156" s="259">
        <v>1</v>
      </c>
      <c r="K156" s="260">
        <f t="shared" si="210"/>
        <v>1187</v>
      </c>
      <c r="L156" s="261"/>
      <c r="M156" s="261">
        <f t="shared" si="211"/>
        <v>1187</v>
      </c>
      <c r="N156" s="275"/>
      <c r="O156" s="257"/>
      <c r="P156" s="257"/>
      <c r="Q156" s="257"/>
      <c r="R156" s="261">
        <f t="shared" si="212"/>
        <v>712</v>
      </c>
      <c r="S156" s="257">
        <f t="shared" si="182"/>
        <v>0</v>
      </c>
      <c r="T156" s="261"/>
      <c r="U156" s="262"/>
      <c r="V156" s="262">
        <f t="shared" si="213"/>
        <v>0.24</v>
      </c>
      <c r="W156" s="262">
        <f t="shared" si="214"/>
        <v>0.24</v>
      </c>
      <c r="X156" s="262">
        <f t="shared" si="215"/>
        <v>0.3</v>
      </c>
      <c r="Y156" s="262">
        <f t="shared" si="216"/>
        <v>0.12</v>
      </c>
      <c r="Z156" s="262">
        <f t="shared" si="217"/>
        <v>0.9</v>
      </c>
      <c r="AA156" s="261">
        <v>1</v>
      </c>
      <c r="AB156" s="257"/>
      <c r="AC156" s="257"/>
      <c r="AD156" s="257"/>
      <c r="AE156" s="257"/>
      <c r="AF156">
        <v>2</v>
      </c>
      <c r="AG156">
        <v>2</v>
      </c>
      <c r="AH156">
        <v>2.5</v>
      </c>
      <c r="AI156">
        <v>1</v>
      </c>
      <c r="AK156">
        <f t="shared" ref="AK156:AK158" si="219">AF156+AG156+AH156+AI156</f>
        <v>7.5</v>
      </c>
    </row>
    <row r="157" spans="1:37" ht="26.4" x14ac:dyDescent="0.3">
      <c r="A157" s="62">
        <v>149</v>
      </c>
      <c r="B157" s="257">
        <v>420</v>
      </c>
      <c r="C157" s="257" t="s">
        <v>125</v>
      </c>
      <c r="D157" s="297" t="s">
        <v>682</v>
      </c>
      <c r="E157" s="257" t="s">
        <v>219</v>
      </c>
      <c r="F157" s="257">
        <v>556</v>
      </c>
      <c r="G157" s="258">
        <v>0.6</v>
      </c>
      <c r="H157" s="258">
        <v>1.75</v>
      </c>
      <c r="I157" s="259">
        <v>1.1000000000000001</v>
      </c>
      <c r="J157" s="258">
        <v>1.1000000000000001</v>
      </c>
      <c r="K157" s="260">
        <f t="shared" si="210"/>
        <v>612</v>
      </c>
      <c r="L157" s="261"/>
      <c r="M157" s="261">
        <f t="shared" si="211"/>
        <v>612</v>
      </c>
      <c r="N157" s="257"/>
      <c r="O157" s="257"/>
      <c r="P157" s="257"/>
      <c r="Q157" s="257"/>
      <c r="R157" s="261">
        <f t="shared" si="212"/>
        <v>367</v>
      </c>
      <c r="S157" s="257">
        <f t="shared" si="200"/>
        <v>0</v>
      </c>
      <c r="T157" s="261"/>
      <c r="U157" s="261"/>
      <c r="V157" s="262">
        <f t="shared" si="213"/>
        <v>0</v>
      </c>
      <c r="W157" s="262">
        <f t="shared" si="214"/>
        <v>0.22</v>
      </c>
      <c r="X157" s="262">
        <f t="shared" si="215"/>
        <v>0.08</v>
      </c>
      <c r="Y157" s="262">
        <f t="shared" si="216"/>
        <v>0.04</v>
      </c>
      <c r="Z157" s="262">
        <f t="shared" si="217"/>
        <v>0.33999999999999997</v>
      </c>
      <c r="AA157" s="261"/>
      <c r="AB157" s="257"/>
      <c r="AC157" s="257"/>
      <c r="AD157" s="257"/>
      <c r="AE157" s="257"/>
      <c r="AG157">
        <v>4</v>
      </c>
      <c r="AH157">
        <v>1.5</v>
      </c>
      <c r="AI157">
        <v>0.7</v>
      </c>
      <c r="AK157">
        <f t="shared" si="219"/>
        <v>6.2</v>
      </c>
    </row>
    <row r="158" spans="1:37" x14ac:dyDescent="0.3">
      <c r="A158" s="62">
        <v>150</v>
      </c>
      <c r="B158" s="257">
        <v>421</v>
      </c>
      <c r="C158" s="257" t="s">
        <v>125</v>
      </c>
      <c r="D158" s="297" t="s">
        <v>683</v>
      </c>
      <c r="E158" s="257" t="s">
        <v>219</v>
      </c>
      <c r="F158" s="257">
        <v>434</v>
      </c>
      <c r="G158" s="258">
        <v>0.6</v>
      </c>
      <c r="H158" s="258">
        <v>1.75</v>
      </c>
      <c r="I158" s="259">
        <v>1.1000000000000001</v>
      </c>
      <c r="J158" s="258">
        <v>0.8</v>
      </c>
      <c r="K158" s="260">
        <f t="shared" si="210"/>
        <v>347</v>
      </c>
      <c r="L158" s="261"/>
      <c r="M158" s="261">
        <f t="shared" si="211"/>
        <v>347</v>
      </c>
      <c r="N158" s="257"/>
      <c r="O158" s="257"/>
      <c r="P158" s="257"/>
      <c r="Q158" s="257"/>
      <c r="R158" s="261">
        <f t="shared" si="212"/>
        <v>208</v>
      </c>
      <c r="S158" s="257">
        <f t="shared" si="182"/>
        <v>0</v>
      </c>
      <c r="T158" s="261"/>
      <c r="U158" s="261"/>
      <c r="V158" s="262">
        <f t="shared" si="213"/>
        <v>0.09</v>
      </c>
      <c r="W158" s="262">
        <f t="shared" si="214"/>
        <v>0.04</v>
      </c>
      <c r="X158" s="262">
        <f t="shared" si="215"/>
        <v>0.17</v>
      </c>
      <c r="Y158" s="262">
        <f t="shared" si="216"/>
        <v>0.17</v>
      </c>
      <c r="Z158" s="262">
        <f t="shared" si="217"/>
        <v>0.47000000000000008</v>
      </c>
      <c r="AA158" s="261"/>
      <c r="AB158" s="257"/>
      <c r="AC158" s="257"/>
      <c r="AD158" s="257"/>
      <c r="AE158" s="257"/>
      <c r="AF158">
        <v>2</v>
      </c>
      <c r="AG158">
        <v>1</v>
      </c>
      <c r="AH158">
        <v>4</v>
      </c>
      <c r="AI158">
        <v>4</v>
      </c>
      <c r="AK158">
        <f t="shared" si="219"/>
        <v>11</v>
      </c>
    </row>
    <row r="159" spans="1:37" x14ac:dyDescent="0.3">
      <c r="A159" s="62">
        <v>151</v>
      </c>
      <c r="B159" s="257">
        <v>422</v>
      </c>
      <c r="C159" s="257" t="s">
        <v>125</v>
      </c>
      <c r="D159" s="297" t="s">
        <v>683</v>
      </c>
      <c r="E159" s="257" t="s">
        <v>219</v>
      </c>
      <c r="F159" s="257">
        <v>540</v>
      </c>
      <c r="G159" s="258">
        <v>0.6</v>
      </c>
      <c r="H159" s="258">
        <v>1.75</v>
      </c>
      <c r="I159" s="259">
        <v>1.1000000000000001</v>
      </c>
      <c r="J159" s="258">
        <v>0.9</v>
      </c>
      <c r="K159" s="260">
        <f t="shared" si="210"/>
        <v>486</v>
      </c>
      <c r="L159" s="261"/>
      <c r="M159" s="261">
        <f t="shared" si="211"/>
        <v>486</v>
      </c>
      <c r="N159" s="275"/>
      <c r="O159" s="257"/>
      <c r="P159" s="257"/>
      <c r="Q159" s="257"/>
      <c r="R159" s="261">
        <f t="shared" si="212"/>
        <v>292</v>
      </c>
      <c r="S159" s="257">
        <f t="shared" si="200"/>
        <v>0</v>
      </c>
      <c r="T159" s="261"/>
      <c r="U159" s="262"/>
      <c r="V159" s="262">
        <f t="shared" si="213"/>
        <v>0</v>
      </c>
      <c r="W159" s="262">
        <f t="shared" si="214"/>
        <v>0.14000000000000001</v>
      </c>
      <c r="X159" s="262">
        <f t="shared" si="215"/>
        <v>0.19</v>
      </c>
      <c r="Y159" s="262">
        <f t="shared" si="216"/>
        <v>0.19</v>
      </c>
      <c r="Z159" s="262">
        <f t="shared" si="217"/>
        <v>0.52</v>
      </c>
      <c r="AA159" s="261"/>
      <c r="AB159" s="257"/>
      <c r="AC159" s="257"/>
      <c r="AD159" s="274"/>
      <c r="AE159" s="257"/>
      <c r="AF159" s="242"/>
      <c r="AG159" s="242">
        <v>2.5</v>
      </c>
      <c r="AH159" s="242">
        <v>3.5</v>
      </c>
      <c r="AI159" s="242">
        <v>3.5</v>
      </c>
      <c r="AJ159" s="242"/>
      <c r="AK159" s="242">
        <f t="shared" ref="AK159" si="220">AE159+AF159+AG159+AH159+AI159</f>
        <v>9.5</v>
      </c>
    </row>
    <row r="160" spans="1:37" x14ac:dyDescent="0.3">
      <c r="A160" s="62">
        <v>152</v>
      </c>
      <c r="B160" s="257">
        <v>423</v>
      </c>
      <c r="C160" s="257" t="s">
        <v>125</v>
      </c>
      <c r="D160" s="297" t="s">
        <v>684</v>
      </c>
      <c r="E160" s="257" t="s">
        <v>219</v>
      </c>
      <c r="F160" s="257">
        <v>77</v>
      </c>
      <c r="G160" s="258">
        <v>0.6</v>
      </c>
      <c r="H160" s="258">
        <v>1.75</v>
      </c>
      <c r="I160" s="259">
        <v>1.1000000000000001</v>
      </c>
      <c r="J160" s="259">
        <v>1</v>
      </c>
      <c r="K160" s="260">
        <f t="shared" si="210"/>
        <v>77</v>
      </c>
      <c r="L160" s="261"/>
      <c r="M160" s="261">
        <f t="shared" si="211"/>
        <v>77</v>
      </c>
      <c r="N160" s="275"/>
      <c r="O160" s="257"/>
      <c r="P160" s="257"/>
      <c r="Q160" s="257"/>
      <c r="R160" s="261">
        <f t="shared" si="212"/>
        <v>46</v>
      </c>
      <c r="S160" s="257">
        <f t="shared" si="182"/>
        <v>0</v>
      </c>
      <c r="T160" s="261"/>
      <c r="U160" s="262"/>
      <c r="V160" s="262">
        <f t="shared" si="213"/>
        <v>0</v>
      </c>
      <c r="W160" s="262">
        <f t="shared" si="214"/>
        <v>0.02</v>
      </c>
      <c r="X160" s="262">
        <f t="shared" si="215"/>
        <v>0</v>
      </c>
      <c r="Y160" s="262">
        <f t="shared" si="216"/>
        <v>0.01</v>
      </c>
      <c r="Z160" s="262">
        <f t="shared" si="217"/>
        <v>0.03</v>
      </c>
      <c r="AA160" s="261"/>
      <c r="AB160" s="257"/>
      <c r="AC160" s="257"/>
      <c r="AD160" s="257"/>
      <c r="AE160" s="257"/>
      <c r="AG160">
        <v>3</v>
      </c>
      <c r="AI160">
        <v>1</v>
      </c>
      <c r="AK160">
        <f t="shared" ref="AK160:AK162" si="221">AF160+AG160+AH160+AI160</f>
        <v>4</v>
      </c>
    </row>
    <row r="161" spans="1:37" x14ac:dyDescent="0.3">
      <c r="A161" s="62">
        <v>153</v>
      </c>
      <c r="B161" s="257">
        <v>424</v>
      </c>
      <c r="C161" s="257" t="s">
        <v>125</v>
      </c>
      <c r="D161" s="297" t="s">
        <v>684</v>
      </c>
      <c r="E161" s="257" t="s">
        <v>219</v>
      </c>
      <c r="F161" s="257">
        <v>207</v>
      </c>
      <c r="G161" s="258">
        <v>0.6</v>
      </c>
      <c r="H161" s="258">
        <v>1.75</v>
      </c>
      <c r="I161" s="259">
        <v>1.1000000000000001</v>
      </c>
      <c r="J161" s="258">
        <v>0.9</v>
      </c>
      <c r="K161" s="260">
        <f t="shared" si="210"/>
        <v>186</v>
      </c>
      <c r="L161" s="261"/>
      <c r="M161" s="261">
        <f t="shared" si="211"/>
        <v>186</v>
      </c>
      <c r="N161" s="257"/>
      <c r="O161" s="257"/>
      <c r="P161" s="257"/>
      <c r="Q161" s="257"/>
      <c r="R161" s="261">
        <f t="shared" si="212"/>
        <v>112</v>
      </c>
      <c r="S161" s="257">
        <f t="shared" si="200"/>
        <v>0</v>
      </c>
      <c r="T161" s="261"/>
      <c r="U161" s="261"/>
      <c r="V161" s="262">
        <f t="shared" si="213"/>
        <v>0</v>
      </c>
      <c r="W161" s="262">
        <f t="shared" si="214"/>
        <v>0.08</v>
      </c>
      <c r="X161" s="262">
        <f t="shared" si="215"/>
        <v>0.04</v>
      </c>
      <c r="Y161" s="262">
        <f t="shared" si="216"/>
        <v>0.02</v>
      </c>
      <c r="Z161" s="262">
        <f t="shared" si="217"/>
        <v>0.13999999999999999</v>
      </c>
      <c r="AA161" s="261"/>
      <c r="AB161" s="257"/>
      <c r="AC161" s="257">
        <f>ROUND(F161*0.02,0)</f>
        <v>4</v>
      </c>
      <c r="AD161" s="257"/>
      <c r="AE161" s="257"/>
      <c r="AG161">
        <v>4</v>
      </c>
      <c r="AH161">
        <v>2</v>
      </c>
      <c r="AI161">
        <v>1</v>
      </c>
      <c r="AK161">
        <f t="shared" si="221"/>
        <v>7</v>
      </c>
    </row>
    <row r="162" spans="1:37" ht="26.4" x14ac:dyDescent="0.3">
      <c r="A162" s="62">
        <v>154</v>
      </c>
      <c r="B162" s="257">
        <v>425</v>
      </c>
      <c r="C162" s="257" t="s">
        <v>125</v>
      </c>
      <c r="D162" s="297" t="s">
        <v>685</v>
      </c>
      <c r="E162" s="257" t="s">
        <v>219</v>
      </c>
      <c r="F162" s="257">
        <v>511</v>
      </c>
      <c r="G162" s="258">
        <v>0.6</v>
      </c>
      <c r="H162" s="258">
        <v>1.75</v>
      </c>
      <c r="I162" s="259">
        <v>1.1000000000000001</v>
      </c>
      <c r="J162" s="259">
        <v>1</v>
      </c>
      <c r="K162" s="260">
        <f t="shared" si="210"/>
        <v>511</v>
      </c>
      <c r="L162" s="261"/>
      <c r="M162" s="261">
        <f t="shared" si="211"/>
        <v>511</v>
      </c>
      <c r="N162" s="257"/>
      <c r="O162" s="257"/>
      <c r="P162" s="257"/>
      <c r="Q162" s="257"/>
      <c r="R162" s="261">
        <f t="shared" si="212"/>
        <v>307</v>
      </c>
      <c r="S162" s="257">
        <f t="shared" si="182"/>
        <v>0</v>
      </c>
      <c r="T162" s="261"/>
      <c r="U162" s="261"/>
      <c r="V162" s="262">
        <f t="shared" si="213"/>
        <v>0</v>
      </c>
      <c r="W162" s="262">
        <f t="shared" si="214"/>
        <v>0.1</v>
      </c>
      <c r="X162" s="262">
        <f t="shared" si="215"/>
        <v>0.2</v>
      </c>
      <c r="Y162" s="262">
        <f t="shared" si="216"/>
        <v>0.1</v>
      </c>
      <c r="Z162" s="262">
        <f t="shared" si="217"/>
        <v>0.4</v>
      </c>
      <c r="AA162" s="261"/>
      <c r="AB162" s="257"/>
      <c r="AC162" s="257">
        <f>ROUND(F162*0.01,0)</f>
        <v>5</v>
      </c>
      <c r="AD162" s="257"/>
      <c r="AE162" s="274" t="s">
        <v>733</v>
      </c>
      <c r="AG162">
        <v>2</v>
      </c>
      <c r="AH162">
        <v>4</v>
      </c>
      <c r="AI162">
        <v>2</v>
      </c>
      <c r="AK162">
        <f t="shared" si="221"/>
        <v>8</v>
      </c>
    </row>
    <row r="163" spans="1:37" x14ac:dyDescent="0.3">
      <c r="A163" s="62">
        <v>155</v>
      </c>
      <c r="B163" s="257">
        <v>426</v>
      </c>
      <c r="C163" s="257" t="s">
        <v>125</v>
      </c>
      <c r="D163" s="297" t="s">
        <v>686</v>
      </c>
      <c r="E163" s="257" t="s">
        <v>219</v>
      </c>
      <c r="F163" s="257">
        <v>666</v>
      </c>
      <c r="G163" s="258">
        <v>0.6</v>
      </c>
      <c r="H163" s="258">
        <v>1.75</v>
      </c>
      <c r="I163" s="259">
        <v>1.1000000000000001</v>
      </c>
      <c r="J163" s="258">
        <v>1.1000000000000001</v>
      </c>
      <c r="K163" s="260">
        <f t="shared" si="210"/>
        <v>733</v>
      </c>
      <c r="L163" s="261"/>
      <c r="M163" s="261">
        <f t="shared" si="211"/>
        <v>733</v>
      </c>
      <c r="N163" s="275"/>
      <c r="O163" s="257"/>
      <c r="P163" s="257"/>
      <c r="Q163" s="257"/>
      <c r="R163" s="261">
        <f t="shared" si="212"/>
        <v>440</v>
      </c>
      <c r="S163" s="257">
        <f t="shared" si="200"/>
        <v>0</v>
      </c>
      <c r="T163" s="261"/>
      <c r="U163" s="262"/>
      <c r="V163" s="262">
        <f t="shared" si="213"/>
        <v>0</v>
      </c>
      <c r="W163" s="262">
        <f t="shared" si="214"/>
        <v>0.2</v>
      </c>
      <c r="X163" s="262">
        <f t="shared" si="215"/>
        <v>0.27</v>
      </c>
      <c r="Y163" s="262">
        <f t="shared" si="216"/>
        <v>0.27</v>
      </c>
      <c r="Z163" s="262">
        <f t="shared" si="217"/>
        <v>0.74</v>
      </c>
      <c r="AA163" s="261">
        <v>1</v>
      </c>
      <c r="AB163" s="257"/>
      <c r="AC163" s="257"/>
      <c r="AD163" s="274"/>
      <c r="AE163" s="257"/>
      <c r="AF163" s="242"/>
      <c r="AG163" s="242">
        <v>3</v>
      </c>
      <c r="AH163" s="242">
        <v>4</v>
      </c>
      <c r="AI163" s="242">
        <v>4</v>
      </c>
      <c r="AJ163" s="242"/>
      <c r="AK163" s="242">
        <f t="shared" ref="AK163" si="222">AE163+AF163+AG163+AH163+AI163</f>
        <v>11</v>
      </c>
    </row>
    <row r="164" spans="1:37" x14ac:dyDescent="0.3">
      <c r="A164" s="62">
        <v>156</v>
      </c>
      <c r="B164" s="257">
        <v>427</v>
      </c>
      <c r="C164" s="257" t="s">
        <v>125</v>
      </c>
      <c r="D164" s="297" t="s">
        <v>686</v>
      </c>
      <c r="E164" s="257" t="s">
        <v>219</v>
      </c>
      <c r="F164" s="257">
        <v>582</v>
      </c>
      <c r="G164" s="258">
        <v>0.6</v>
      </c>
      <c r="H164" s="258">
        <v>1.75</v>
      </c>
      <c r="I164" s="259">
        <v>1.1000000000000001</v>
      </c>
      <c r="J164" s="258">
        <v>1.1000000000000001</v>
      </c>
      <c r="K164" s="260">
        <f t="shared" si="210"/>
        <v>640</v>
      </c>
      <c r="L164" s="261"/>
      <c r="M164" s="261">
        <f t="shared" si="211"/>
        <v>640</v>
      </c>
      <c r="N164" s="275"/>
      <c r="O164" s="257"/>
      <c r="P164" s="257"/>
      <c r="Q164" s="257"/>
      <c r="R164" s="261">
        <f t="shared" si="212"/>
        <v>384</v>
      </c>
      <c r="S164" s="257">
        <f t="shared" si="182"/>
        <v>0</v>
      </c>
      <c r="T164" s="261"/>
      <c r="U164" s="262"/>
      <c r="V164" s="262">
        <f t="shared" si="213"/>
        <v>0</v>
      </c>
      <c r="W164" s="262">
        <f t="shared" si="214"/>
        <v>0.17</v>
      </c>
      <c r="X164" s="262">
        <f t="shared" si="215"/>
        <v>0.28999999999999998</v>
      </c>
      <c r="Y164" s="262">
        <f t="shared" si="216"/>
        <v>0.12</v>
      </c>
      <c r="Z164" s="262">
        <f t="shared" si="217"/>
        <v>0.57999999999999996</v>
      </c>
      <c r="AA164" s="261">
        <v>1</v>
      </c>
      <c r="AB164" s="257"/>
      <c r="AC164" s="257"/>
      <c r="AD164" s="257"/>
      <c r="AE164" s="257"/>
      <c r="AG164">
        <v>3</v>
      </c>
      <c r="AH164">
        <v>5</v>
      </c>
      <c r="AI164">
        <v>2</v>
      </c>
      <c r="AK164">
        <f t="shared" ref="AK164:AK166" si="223">AF164+AG164+AH164+AI164</f>
        <v>10</v>
      </c>
    </row>
    <row r="165" spans="1:37" x14ac:dyDescent="0.3">
      <c r="A165" s="62">
        <v>157</v>
      </c>
      <c r="B165" s="257">
        <v>428</v>
      </c>
      <c r="C165" s="257" t="s">
        <v>125</v>
      </c>
      <c r="D165" s="297" t="s">
        <v>687</v>
      </c>
      <c r="E165" s="257" t="s">
        <v>219</v>
      </c>
      <c r="F165" s="257">
        <v>244</v>
      </c>
      <c r="G165" s="258">
        <v>0.6</v>
      </c>
      <c r="H165" s="258">
        <v>1.75</v>
      </c>
      <c r="I165" s="259">
        <v>1.1000000000000001</v>
      </c>
      <c r="J165" s="258">
        <v>0.9</v>
      </c>
      <c r="K165" s="260">
        <f t="shared" si="210"/>
        <v>220</v>
      </c>
      <c r="L165" s="261"/>
      <c r="M165" s="261">
        <f t="shared" si="211"/>
        <v>220</v>
      </c>
      <c r="N165" s="257"/>
      <c r="O165" s="257"/>
      <c r="P165" s="257"/>
      <c r="Q165" s="257"/>
      <c r="R165" s="261">
        <f t="shared" si="212"/>
        <v>132</v>
      </c>
      <c r="S165" s="257">
        <f t="shared" si="200"/>
        <v>0</v>
      </c>
      <c r="T165" s="261"/>
      <c r="U165" s="261"/>
      <c r="V165" s="262">
        <f t="shared" si="213"/>
        <v>0</v>
      </c>
      <c r="W165" s="262">
        <f t="shared" si="214"/>
        <v>7.0000000000000007E-2</v>
      </c>
      <c r="X165" s="262">
        <f t="shared" si="215"/>
        <v>0.05</v>
      </c>
      <c r="Y165" s="262">
        <f t="shared" si="216"/>
        <v>0.01</v>
      </c>
      <c r="Z165" s="262">
        <f t="shared" si="217"/>
        <v>0.13</v>
      </c>
      <c r="AA165" s="261">
        <v>1</v>
      </c>
      <c r="AB165" s="257"/>
      <c r="AC165" s="257"/>
      <c r="AD165" s="257"/>
      <c r="AE165" s="257"/>
      <c r="AG165">
        <v>3</v>
      </c>
      <c r="AH165">
        <v>2</v>
      </c>
      <c r="AI165">
        <v>0.5</v>
      </c>
      <c r="AK165">
        <f t="shared" si="223"/>
        <v>5.5</v>
      </c>
    </row>
    <row r="166" spans="1:37" ht="26.4" x14ac:dyDescent="0.3">
      <c r="A166" s="62">
        <v>158</v>
      </c>
      <c r="B166" s="257">
        <v>429</v>
      </c>
      <c r="C166" s="257" t="s">
        <v>125</v>
      </c>
      <c r="D166" s="297" t="s">
        <v>688</v>
      </c>
      <c r="E166" s="257" t="s">
        <v>219</v>
      </c>
      <c r="F166" s="257">
        <v>539</v>
      </c>
      <c r="G166" s="258">
        <v>0.6</v>
      </c>
      <c r="H166" s="258">
        <v>1.75</v>
      </c>
      <c r="I166" s="259">
        <v>1.1000000000000001</v>
      </c>
      <c r="J166" s="259">
        <v>1</v>
      </c>
      <c r="K166" s="260">
        <f t="shared" si="210"/>
        <v>539</v>
      </c>
      <c r="L166" s="261"/>
      <c r="M166" s="261">
        <f t="shared" si="211"/>
        <v>539</v>
      </c>
      <c r="N166" s="257"/>
      <c r="O166" s="257"/>
      <c r="P166" s="257"/>
      <c r="Q166" s="257"/>
      <c r="R166" s="261">
        <f t="shared" si="212"/>
        <v>323</v>
      </c>
      <c r="S166" s="257">
        <f t="shared" si="182"/>
        <v>0</v>
      </c>
      <c r="T166" s="261"/>
      <c r="U166" s="261"/>
      <c r="V166" s="262">
        <f t="shared" si="213"/>
        <v>0</v>
      </c>
      <c r="W166" s="262">
        <f t="shared" si="214"/>
        <v>0.11</v>
      </c>
      <c r="X166" s="262">
        <f t="shared" si="215"/>
        <v>0.3</v>
      </c>
      <c r="Y166" s="262">
        <f t="shared" si="216"/>
        <v>0.08</v>
      </c>
      <c r="Z166" s="262">
        <f t="shared" si="217"/>
        <v>0.49</v>
      </c>
      <c r="AA166" s="261"/>
      <c r="AB166" s="257"/>
      <c r="AC166" s="257"/>
      <c r="AD166" s="257"/>
      <c r="AE166" s="257"/>
      <c r="AG166">
        <v>2</v>
      </c>
      <c r="AH166">
        <v>5.5</v>
      </c>
      <c r="AI166">
        <v>1.5</v>
      </c>
      <c r="AK166">
        <f t="shared" si="223"/>
        <v>9</v>
      </c>
    </row>
    <row r="167" spans="1:37" ht="26.4" x14ac:dyDescent="0.3">
      <c r="A167" s="62">
        <v>159</v>
      </c>
      <c r="B167" s="257">
        <v>430</v>
      </c>
      <c r="C167" s="257" t="s">
        <v>125</v>
      </c>
      <c r="D167" s="297" t="s">
        <v>689</v>
      </c>
      <c r="E167" s="257" t="s">
        <v>219</v>
      </c>
      <c r="F167" s="257">
        <v>548</v>
      </c>
      <c r="G167" s="258">
        <v>0.6</v>
      </c>
      <c r="H167" s="258">
        <v>1.75</v>
      </c>
      <c r="I167" s="259">
        <v>1.1000000000000001</v>
      </c>
      <c r="J167" s="258">
        <v>1.1000000000000001</v>
      </c>
      <c r="K167" s="260">
        <f t="shared" si="210"/>
        <v>603</v>
      </c>
      <c r="L167" s="261"/>
      <c r="M167" s="261">
        <f t="shared" si="211"/>
        <v>603</v>
      </c>
      <c r="N167" s="275"/>
      <c r="O167" s="257"/>
      <c r="P167" s="257"/>
      <c r="Q167" s="257"/>
      <c r="R167" s="261">
        <f t="shared" si="212"/>
        <v>362</v>
      </c>
      <c r="S167" s="257">
        <f t="shared" si="200"/>
        <v>0</v>
      </c>
      <c r="T167" s="261"/>
      <c r="U167" s="262"/>
      <c r="V167" s="262">
        <f t="shared" si="213"/>
        <v>0</v>
      </c>
      <c r="W167" s="262">
        <f t="shared" si="214"/>
        <v>0.16</v>
      </c>
      <c r="X167" s="262">
        <f t="shared" si="215"/>
        <v>0.11</v>
      </c>
      <c r="Y167" s="262">
        <f t="shared" si="216"/>
        <v>0.05</v>
      </c>
      <c r="Z167" s="262">
        <f t="shared" si="217"/>
        <v>0.32</v>
      </c>
      <c r="AA167" s="261"/>
      <c r="AB167" s="257"/>
      <c r="AC167" s="257"/>
      <c r="AD167" s="274"/>
      <c r="AE167" s="257"/>
      <c r="AF167" s="242"/>
      <c r="AG167" s="242">
        <v>3</v>
      </c>
      <c r="AH167" s="242">
        <v>2</v>
      </c>
      <c r="AI167" s="242">
        <v>1</v>
      </c>
      <c r="AJ167" s="242"/>
      <c r="AK167" s="242">
        <f t="shared" ref="AK167" si="224">AE167+AF167+AG167+AH167+AI167</f>
        <v>6</v>
      </c>
    </row>
    <row r="168" spans="1:37" x14ac:dyDescent="0.3">
      <c r="A168" s="62">
        <v>160</v>
      </c>
      <c r="B168" s="257">
        <v>431</v>
      </c>
      <c r="C168" s="257" t="s">
        <v>125</v>
      </c>
      <c r="D168" s="258" t="s">
        <v>690</v>
      </c>
      <c r="E168" s="257" t="s">
        <v>219</v>
      </c>
      <c r="F168" s="257">
        <v>602</v>
      </c>
      <c r="G168" s="258">
        <v>0.6</v>
      </c>
      <c r="H168" s="258">
        <v>1.75</v>
      </c>
      <c r="I168" s="259">
        <v>1.1000000000000001</v>
      </c>
      <c r="J168" s="258">
        <v>1.2</v>
      </c>
      <c r="K168" s="260">
        <f t="shared" ref="K168:K176" si="225">M168-L168</f>
        <v>722</v>
      </c>
      <c r="L168" s="261"/>
      <c r="M168" s="261">
        <f t="shared" ref="M168:M176" si="226">ROUND(F168*J168,0)</f>
        <v>722</v>
      </c>
      <c r="N168" s="275"/>
      <c r="O168" s="257"/>
      <c r="P168" s="257"/>
      <c r="Q168" s="257"/>
      <c r="R168" s="261">
        <f t="shared" ref="R168:R176" si="227">ROUND(0.6*(M168+O168-T168),0)</f>
        <v>433</v>
      </c>
      <c r="S168" s="257">
        <f t="shared" si="182"/>
        <v>0</v>
      </c>
      <c r="T168" s="261"/>
      <c r="U168" s="262"/>
      <c r="V168" s="262">
        <f t="shared" ref="V168:V176" si="228">ROUND(F168*AF168/10000,2)</f>
        <v>0.3</v>
      </c>
      <c r="W168" s="262">
        <f t="shared" ref="W168:W176" si="229">ROUND(F168*AG168/10000,2)</f>
        <v>0.18</v>
      </c>
      <c r="X168" s="262">
        <f t="shared" ref="X168:X176" si="230">ROUND(F168*AH168/10000,2)</f>
        <v>0.12</v>
      </c>
      <c r="Y168" s="262">
        <f t="shared" ref="Y168:Y176" si="231">ROUND(F168*AI168/10000,2)</f>
        <v>0.06</v>
      </c>
      <c r="Z168" s="262">
        <f t="shared" ref="Z168:Z176" si="232">V168+W168+X168+Y168</f>
        <v>0.65999999999999992</v>
      </c>
      <c r="AA168" s="261">
        <v>1</v>
      </c>
      <c r="AB168" s="257"/>
      <c r="AC168" s="257"/>
      <c r="AD168" s="257"/>
      <c r="AE168" s="257"/>
      <c r="AF168">
        <v>5</v>
      </c>
      <c r="AG168">
        <v>3</v>
      </c>
      <c r="AH168">
        <v>2</v>
      </c>
      <c r="AI168">
        <v>1</v>
      </c>
      <c r="AK168">
        <f t="shared" ref="AK168:AK170" si="233">AF168+AG168+AH168+AI168</f>
        <v>11</v>
      </c>
    </row>
    <row r="169" spans="1:37" x14ac:dyDescent="0.3">
      <c r="A169" s="62">
        <v>161</v>
      </c>
      <c r="B169" s="257">
        <v>432</v>
      </c>
      <c r="C169" s="257" t="s">
        <v>125</v>
      </c>
      <c r="D169" s="258" t="s">
        <v>691</v>
      </c>
      <c r="E169" s="257" t="s">
        <v>219</v>
      </c>
      <c r="F169" s="257">
        <v>661</v>
      </c>
      <c r="G169" s="258">
        <v>0.6</v>
      </c>
      <c r="H169" s="258">
        <v>1.75</v>
      </c>
      <c r="I169" s="259">
        <v>1.1000000000000001</v>
      </c>
      <c r="J169" s="258">
        <v>1.2</v>
      </c>
      <c r="K169" s="260">
        <f t="shared" si="225"/>
        <v>793</v>
      </c>
      <c r="L169" s="261"/>
      <c r="M169" s="261">
        <f t="shared" si="226"/>
        <v>793</v>
      </c>
      <c r="N169" s="257"/>
      <c r="O169" s="257"/>
      <c r="P169" s="257"/>
      <c r="Q169" s="257"/>
      <c r="R169" s="261">
        <f t="shared" si="227"/>
        <v>476</v>
      </c>
      <c r="S169" s="257">
        <f t="shared" si="200"/>
        <v>0</v>
      </c>
      <c r="T169" s="261"/>
      <c r="U169" s="261"/>
      <c r="V169" s="262">
        <f t="shared" si="228"/>
        <v>0</v>
      </c>
      <c r="W169" s="262">
        <f t="shared" si="229"/>
        <v>0.26</v>
      </c>
      <c r="X169" s="262">
        <f t="shared" si="230"/>
        <v>0.26</v>
      </c>
      <c r="Y169" s="262">
        <f t="shared" si="231"/>
        <v>0.2</v>
      </c>
      <c r="Z169" s="262">
        <f t="shared" si="232"/>
        <v>0.72</v>
      </c>
      <c r="AA169" s="261"/>
      <c r="AB169" s="257"/>
      <c r="AC169" s="257"/>
      <c r="AD169" s="257"/>
      <c r="AE169" s="257"/>
      <c r="AG169">
        <v>4</v>
      </c>
      <c r="AH169">
        <v>4</v>
      </c>
      <c r="AI169">
        <v>3</v>
      </c>
      <c r="AK169">
        <f t="shared" si="233"/>
        <v>11</v>
      </c>
    </row>
    <row r="170" spans="1:37" x14ac:dyDescent="0.3">
      <c r="A170" s="62">
        <v>162</v>
      </c>
      <c r="B170" s="257">
        <v>433</v>
      </c>
      <c r="C170" s="257" t="s">
        <v>125</v>
      </c>
      <c r="D170" s="258" t="s">
        <v>691</v>
      </c>
      <c r="E170" s="257" t="s">
        <v>219</v>
      </c>
      <c r="F170" s="257">
        <v>719</v>
      </c>
      <c r="G170" s="258">
        <v>0.6</v>
      </c>
      <c r="H170" s="258">
        <v>1.75</v>
      </c>
      <c r="I170" s="259">
        <v>1.1000000000000001</v>
      </c>
      <c r="J170" s="258">
        <v>1.2</v>
      </c>
      <c r="K170" s="260">
        <f t="shared" si="225"/>
        <v>863</v>
      </c>
      <c r="L170" s="261"/>
      <c r="M170" s="261">
        <f t="shared" si="226"/>
        <v>863</v>
      </c>
      <c r="N170" s="257"/>
      <c r="O170" s="257"/>
      <c r="P170" s="257"/>
      <c r="Q170" s="257"/>
      <c r="R170" s="261">
        <f t="shared" si="227"/>
        <v>518</v>
      </c>
      <c r="S170" s="257">
        <f t="shared" si="182"/>
        <v>0</v>
      </c>
      <c r="T170" s="261"/>
      <c r="U170" s="261"/>
      <c r="V170" s="262">
        <f t="shared" si="228"/>
        <v>0</v>
      </c>
      <c r="W170" s="262">
        <f t="shared" si="229"/>
        <v>0</v>
      </c>
      <c r="X170" s="262">
        <f t="shared" si="230"/>
        <v>0.43</v>
      </c>
      <c r="Y170" s="262">
        <f t="shared" si="231"/>
        <v>0.43</v>
      </c>
      <c r="Z170" s="262">
        <f t="shared" si="232"/>
        <v>0.86</v>
      </c>
      <c r="AA170" s="261"/>
      <c r="AB170" s="257"/>
      <c r="AC170" s="257"/>
      <c r="AD170" s="257"/>
      <c r="AE170" s="257"/>
      <c r="AH170">
        <v>6</v>
      </c>
      <c r="AI170">
        <v>6</v>
      </c>
      <c r="AK170">
        <f t="shared" si="233"/>
        <v>12</v>
      </c>
    </row>
    <row r="171" spans="1:37" ht="39.6" x14ac:dyDescent="0.3">
      <c r="A171" s="62">
        <v>163</v>
      </c>
      <c r="B171" s="257">
        <v>434</v>
      </c>
      <c r="C171" s="257" t="s">
        <v>125</v>
      </c>
      <c r="D171" s="297" t="s">
        <v>694</v>
      </c>
      <c r="E171" s="257" t="s">
        <v>219</v>
      </c>
      <c r="F171" s="257">
        <v>775</v>
      </c>
      <c r="G171" s="258">
        <v>0.6</v>
      </c>
      <c r="H171" s="258">
        <v>1.75</v>
      </c>
      <c r="I171" s="259">
        <v>1.1000000000000001</v>
      </c>
      <c r="J171" s="258">
        <v>1.2</v>
      </c>
      <c r="K171" s="260">
        <f t="shared" si="225"/>
        <v>930</v>
      </c>
      <c r="L171" s="261"/>
      <c r="M171" s="261">
        <f t="shared" si="226"/>
        <v>930</v>
      </c>
      <c r="N171" s="275"/>
      <c r="O171" s="257"/>
      <c r="P171" s="257"/>
      <c r="Q171" s="257"/>
      <c r="R171" s="261">
        <f t="shared" si="227"/>
        <v>558</v>
      </c>
      <c r="S171" s="257">
        <f t="shared" si="200"/>
        <v>0</v>
      </c>
      <c r="T171" s="261"/>
      <c r="U171" s="262"/>
      <c r="V171" s="262">
        <f t="shared" si="228"/>
        <v>0</v>
      </c>
      <c r="W171" s="262">
        <f t="shared" si="229"/>
        <v>0</v>
      </c>
      <c r="X171" s="262">
        <f t="shared" si="230"/>
        <v>0.47</v>
      </c>
      <c r="Y171" s="262">
        <f t="shared" si="231"/>
        <v>0.39</v>
      </c>
      <c r="Z171" s="262">
        <f t="shared" si="232"/>
        <v>0.86</v>
      </c>
      <c r="AA171" s="261"/>
      <c r="AB171" s="257"/>
      <c r="AC171" s="257"/>
      <c r="AD171" s="274"/>
      <c r="AE171" s="274" t="s">
        <v>733</v>
      </c>
      <c r="AF171" s="242"/>
      <c r="AG171" s="242"/>
      <c r="AH171" s="242">
        <v>6</v>
      </c>
      <c r="AI171" s="242">
        <v>5</v>
      </c>
      <c r="AJ171" s="242"/>
      <c r="AK171" s="242" t="e">
        <f t="shared" ref="AK171" si="234">AE171+AF171+AG171+AH171+AI171</f>
        <v>#VALUE!</v>
      </c>
    </row>
    <row r="172" spans="1:37" ht="26.4" x14ac:dyDescent="0.3">
      <c r="A172" s="62">
        <v>164</v>
      </c>
      <c r="B172" s="257">
        <v>435</v>
      </c>
      <c r="C172" s="257" t="s">
        <v>125</v>
      </c>
      <c r="D172" s="258" t="s">
        <v>692</v>
      </c>
      <c r="E172" s="257" t="s">
        <v>219</v>
      </c>
      <c r="F172" s="257">
        <v>517</v>
      </c>
      <c r="G172" s="258">
        <v>0.6</v>
      </c>
      <c r="H172" s="258">
        <v>1.75</v>
      </c>
      <c r="I172" s="259">
        <v>1.1000000000000001</v>
      </c>
      <c r="J172" s="258">
        <v>1.2</v>
      </c>
      <c r="K172" s="260">
        <f t="shared" si="225"/>
        <v>620</v>
      </c>
      <c r="L172" s="261"/>
      <c r="M172" s="261">
        <f t="shared" si="226"/>
        <v>620</v>
      </c>
      <c r="N172" s="275"/>
      <c r="O172" s="257"/>
      <c r="P172" s="257"/>
      <c r="Q172" s="257"/>
      <c r="R172" s="261">
        <f t="shared" si="227"/>
        <v>372</v>
      </c>
      <c r="S172" s="257">
        <f t="shared" si="182"/>
        <v>0</v>
      </c>
      <c r="T172" s="261"/>
      <c r="U172" s="262"/>
      <c r="V172" s="262">
        <f t="shared" si="228"/>
        <v>0.05</v>
      </c>
      <c r="W172" s="262">
        <f t="shared" si="229"/>
        <v>0.1</v>
      </c>
      <c r="X172" s="262">
        <f t="shared" si="230"/>
        <v>0.16</v>
      </c>
      <c r="Y172" s="262">
        <f t="shared" si="231"/>
        <v>0</v>
      </c>
      <c r="Z172" s="262">
        <f t="shared" si="232"/>
        <v>0.31000000000000005</v>
      </c>
      <c r="AA172" s="261"/>
      <c r="AB172" s="257"/>
      <c r="AC172" s="257"/>
      <c r="AD172" s="257"/>
      <c r="AE172" s="274" t="s">
        <v>733</v>
      </c>
      <c r="AF172">
        <v>1</v>
      </c>
      <c r="AG172">
        <v>2</v>
      </c>
      <c r="AH172">
        <v>3</v>
      </c>
      <c r="AK172">
        <f t="shared" ref="AK172:AK175" si="235">AF172+AG172+AH172+AI172</f>
        <v>6</v>
      </c>
    </row>
    <row r="173" spans="1:37" ht="26.4" x14ac:dyDescent="0.3">
      <c r="A173" s="62">
        <v>165</v>
      </c>
      <c r="B173" s="257">
        <v>436</v>
      </c>
      <c r="C173" s="257" t="s">
        <v>125</v>
      </c>
      <c r="D173" s="258" t="s">
        <v>687</v>
      </c>
      <c r="E173" s="257" t="s">
        <v>219</v>
      </c>
      <c r="F173" s="257">
        <v>292</v>
      </c>
      <c r="G173" s="258">
        <v>0.6</v>
      </c>
      <c r="H173" s="258">
        <v>1.75</v>
      </c>
      <c r="I173" s="259">
        <v>1.1000000000000001</v>
      </c>
      <c r="J173" s="258">
        <v>1.1000000000000001</v>
      </c>
      <c r="K173" s="260">
        <f t="shared" si="225"/>
        <v>321</v>
      </c>
      <c r="L173" s="261"/>
      <c r="M173" s="261">
        <f t="shared" si="226"/>
        <v>321</v>
      </c>
      <c r="N173" s="275"/>
      <c r="O173" s="257"/>
      <c r="P173" s="257"/>
      <c r="Q173" s="257"/>
      <c r="R173" s="261">
        <f t="shared" si="227"/>
        <v>193</v>
      </c>
      <c r="S173" s="257">
        <f t="shared" si="200"/>
        <v>0</v>
      </c>
      <c r="T173" s="261"/>
      <c r="U173" s="262"/>
      <c r="V173" s="262">
        <f t="shared" si="228"/>
        <v>0.09</v>
      </c>
      <c r="W173" s="262">
        <f t="shared" si="229"/>
        <v>0.09</v>
      </c>
      <c r="X173" s="262">
        <f t="shared" si="230"/>
        <v>0.06</v>
      </c>
      <c r="Y173" s="262">
        <f t="shared" si="231"/>
        <v>0.03</v>
      </c>
      <c r="Z173" s="262">
        <f t="shared" si="232"/>
        <v>0.27</v>
      </c>
      <c r="AA173" s="261"/>
      <c r="AB173" s="257"/>
      <c r="AC173" s="257">
        <f>ROUND(F173*0.04,0)</f>
        <v>12</v>
      </c>
      <c r="AD173" s="257"/>
      <c r="AE173" s="274" t="s">
        <v>733</v>
      </c>
      <c r="AF173">
        <v>3</v>
      </c>
      <c r="AG173">
        <v>3</v>
      </c>
      <c r="AH173">
        <v>2</v>
      </c>
      <c r="AI173">
        <v>1</v>
      </c>
      <c r="AK173">
        <f t="shared" si="235"/>
        <v>9</v>
      </c>
    </row>
    <row r="174" spans="1:37" x14ac:dyDescent="0.3">
      <c r="A174" s="62">
        <v>166</v>
      </c>
      <c r="B174" s="257">
        <v>437</v>
      </c>
      <c r="C174" s="257" t="s">
        <v>125</v>
      </c>
      <c r="D174" s="258" t="s">
        <v>687</v>
      </c>
      <c r="E174" s="257" t="s">
        <v>219</v>
      </c>
      <c r="F174" s="257">
        <v>409</v>
      </c>
      <c r="G174" s="258">
        <v>0.6</v>
      </c>
      <c r="H174" s="258">
        <v>1.75</v>
      </c>
      <c r="I174" s="259">
        <v>1.1000000000000001</v>
      </c>
      <c r="J174" s="258">
        <v>1.2</v>
      </c>
      <c r="K174" s="260">
        <f t="shared" si="225"/>
        <v>491</v>
      </c>
      <c r="L174" s="261"/>
      <c r="M174" s="261">
        <f t="shared" si="226"/>
        <v>491</v>
      </c>
      <c r="N174" s="257"/>
      <c r="O174" s="257"/>
      <c r="P174" s="257"/>
      <c r="Q174" s="257"/>
      <c r="R174" s="261">
        <f t="shared" si="227"/>
        <v>295</v>
      </c>
      <c r="S174" s="257">
        <f t="shared" si="182"/>
        <v>0</v>
      </c>
      <c r="T174" s="261"/>
      <c r="U174" s="261"/>
      <c r="V174" s="262">
        <f t="shared" si="228"/>
        <v>0.16</v>
      </c>
      <c r="W174" s="262">
        <f t="shared" si="229"/>
        <v>0.04</v>
      </c>
      <c r="X174" s="262">
        <f t="shared" si="230"/>
        <v>0.08</v>
      </c>
      <c r="Y174" s="262">
        <f t="shared" si="231"/>
        <v>0</v>
      </c>
      <c r="Z174" s="262">
        <f t="shared" si="232"/>
        <v>0.28000000000000003</v>
      </c>
      <c r="AA174" s="261"/>
      <c r="AB174" s="257"/>
      <c r="AC174" s="257"/>
      <c r="AD174" s="257"/>
      <c r="AE174" s="257"/>
      <c r="AF174">
        <v>4</v>
      </c>
      <c r="AG174">
        <v>1</v>
      </c>
      <c r="AH174">
        <v>2</v>
      </c>
      <c r="AK174">
        <f t="shared" si="235"/>
        <v>7</v>
      </c>
    </row>
    <row r="175" spans="1:37" x14ac:dyDescent="0.3">
      <c r="A175" s="62">
        <v>167</v>
      </c>
      <c r="B175" s="257">
        <v>438</v>
      </c>
      <c r="C175" s="257" t="s">
        <v>125</v>
      </c>
      <c r="D175" s="258" t="s">
        <v>618</v>
      </c>
      <c r="E175" s="257" t="s">
        <v>219</v>
      </c>
      <c r="F175" s="257">
        <v>504</v>
      </c>
      <c r="G175" s="258">
        <v>0.6</v>
      </c>
      <c r="H175" s="258">
        <v>1.75</v>
      </c>
      <c r="I175" s="259">
        <v>1.1000000000000001</v>
      </c>
      <c r="J175" s="258">
        <v>1.2</v>
      </c>
      <c r="K175" s="260">
        <f t="shared" si="225"/>
        <v>605</v>
      </c>
      <c r="L175" s="261"/>
      <c r="M175" s="261">
        <f t="shared" si="226"/>
        <v>605</v>
      </c>
      <c r="N175" s="257"/>
      <c r="O175" s="257"/>
      <c r="P175" s="257"/>
      <c r="Q175" s="257"/>
      <c r="R175" s="261">
        <f t="shared" si="227"/>
        <v>363</v>
      </c>
      <c r="S175" s="257">
        <f t="shared" si="200"/>
        <v>0</v>
      </c>
      <c r="T175" s="261"/>
      <c r="U175" s="261"/>
      <c r="V175" s="262">
        <f t="shared" si="228"/>
        <v>0</v>
      </c>
      <c r="W175" s="262">
        <f t="shared" si="229"/>
        <v>0.13</v>
      </c>
      <c r="X175" s="262">
        <f t="shared" si="230"/>
        <v>0.23</v>
      </c>
      <c r="Y175" s="262">
        <f t="shared" si="231"/>
        <v>0.13</v>
      </c>
      <c r="Z175" s="262">
        <f t="shared" si="232"/>
        <v>0.49</v>
      </c>
      <c r="AA175" s="261"/>
      <c r="AB175" s="257"/>
      <c r="AC175" s="257"/>
      <c r="AD175" s="257"/>
      <c r="AE175" s="257"/>
      <c r="AG175">
        <v>2.5</v>
      </c>
      <c r="AH175">
        <v>4.5</v>
      </c>
      <c r="AI175">
        <v>2.5</v>
      </c>
      <c r="AK175">
        <f t="shared" si="235"/>
        <v>9.5</v>
      </c>
    </row>
    <row r="176" spans="1:37" x14ac:dyDescent="0.3">
      <c r="A176" s="62">
        <v>168</v>
      </c>
      <c r="B176" s="257">
        <v>439</v>
      </c>
      <c r="C176" s="257" t="s">
        <v>125</v>
      </c>
      <c r="D176" s="258" t="s">
        <v>618</v>
      </c>
      <c r="E176" s="257" t="s">
        <v>219</v>
      </c>
      <c r="F176" s="257">
        <v>527</v>
      </c>
      <c r="G176" s="258">
        <v>0.6</v>
      </c>
      <c r="H176" s="258">
        <v>1.75</v>
      </c>
      <c r="I176" s="259">
        <v>1.1000000000000001</v>
      </c>
      <c r="J176" s="258">
        <v>1.2</v>
      </c>
      <c r="K176" s="260">
        <f t="shared" si="225"/>
        <v>632</v>
      </c>
      <c r="L176" s="261"/>
      <c r="M176" s="261">
        <f t="shared" si="226"/>
        <v>632</v>
      </c>
      <c r="N176" s="275"/>
      <c r="O176" s="257"/>
      <c r="P176" s="257"/>
      <c r="Q176" s="257"/>
      <c r="R176" s="261">
        <f t="shared" si="227"/>
        <v>379</v>
      </c>
      <c r="S176" s="257">
        <f t="shared" si="182"/>
        <v>0</v>
      </c>
      <c r="T176" s="261"/>
      <c r="U176" s="262"/>
      <c r="V176" s="262">
        <f t="shared" si="228"/>
        <v>0</v>
      </c>
      <c r="W176" s="262">
        <f t="shared" si="229"/>
        <v>0.21</v>
      </c>
      <c r="X176" s="262">
        <f t="shared" si="230"/>
        <v>0.26</v>
      </c>
      <c r="Y176" s="262">
        <f t="shared" si="231"/>
        <v>0.16</v>
      </c>
      <c r="Z176" s="262">
        <f t="shared" si="232"/>
        <v>0.63</v>
      </c>
      <c r="AA176" s="261"/>
      <c r="AB176" s="257"/>
      <c r="AC176" s="257"/>
      <c r="AD176" s="274"/>
      <c r="AE176" s="257"/>
      <c r="AF176" s="242"/>
      <c r="AG176" s="242">
        <v>4</v>
      </c>
      <c r="AH176" s="242">
        <v>5</v>
      </c>
      <c r="AI176" s="242">
        <v>3</v>
      </c>
      <c r="AJ176" s="242"/>
      <c r="AK176" s="242">
        <f t="shared" ref="AK176" si="236">AE176+AF176+AG176+AH176+AI176</f>
        <v>12</v>
      </c>
    </row>
    <row r="177" spans="1:37" x14ac:dyDescent="0.3">
      <c r="A177" s="62">
        <v>169</v>
      </c>
      <c r="B177" s="257"/>
      <c r="C177" s="257" t="s">
        <v>125</v>
      </c>
      <c r="D177" s="258"/>
      <c r="E177" s="257" t="s">
        <v>186</v>
      </c>
      <c r="F177" s="257"/>
      <c r="G177" s="258"/>
      <c r="H177" s="258"/>
      <c r="I177" s="259"/>
      <c r="J177" s="258"/>
      <c r="K177" s="261"/>
      <c r="L177" s="261"/>
      <c r="M177" s="261"/>
      <c r="N177" s="275"/>
      <c r="O177" s="257"/>
      <c r="P177" s="257"/>
      <c r="Q177" s="257"/>
      <c r="R177" s="261"/>
      <c r="S177" s="257"/>
      <c r="T177" s="261"/>
      <c r="U177" s="262"/>
      <c r="V177" s="262"/>
      <c r="W177" s="262">
        <v>0.02</v>
      </c>
      <c r="X177" s="262">
        <v>0.04</v>
      </c>
      <c r="Y177" s="262">
        <v>0.01</v>
      </c>
      <c r="Z177" s="262">
        <f t="shared" si="205"/>
        <v>6.9999999999999993E-2</v>
      </c>
      <c r="AA177" s="261"/>
      <c r="AB177" s="257"/>
      <c r="AC177" s="257"/>
      <c r="AD177" s="257"/>
      <c r="AE177" s="257"/>
    </row>
    <row r="178" spans="1:37" x14ac:dyDescent="0.3">
      <c r="A178" s="62">
        <v>170</v>
      </c>
      <c r="B178" s="251">
        <v>501</v>
      </c>
      <c r="C178" s="251" t="s">
        <v>127</v>
      </c>
      <c r="D178" s="252" t="s">
        <v>604</v>
      </c>
      <c r="E178" s="251" t="s">
        <v>190</v>
      </c>
      <c r="F178" s="251">
        <v>503</v>
      </c>
      <c r="G178" s="252">
        <v>0.6</v>
      </c>
      <c r="H178" s="252">
        <v>1.75</v>
      </c>
      <c r="I178" s="253">
        <v>1.2</v>
      </c>
      <c r="J178" s="252">
        <v>1.1000000000000001</v>
      </c>
      <c r="K178" s="254">
        <f t="shared" ref="K178:K185" si="237">M178-L178</f>
        <v>553</v>
      </c>
      <c r="L178" s="255"/>
      <c r="M178" s="255">
        <f t="shared" ref="M178:M185" si="238">ROUND(F178*J178,0)</f>
        <v>553</v>
      </c>
      <c r="N178" s="289"/>
      <c r="O178" s="251"/>
      <c r="P178" s="251"/>
      <c r="Q178" s="251"/>
      <c r="R178" s="255">
        <f t="shared" ref="R178:R185" si="239">ROUND(0.6*(M178+O178-T178),0)</f>
        <v>332</v>
      </c>
      <c r="S178" s="251">
        <f t="shared" si="182"/>
        <v>0</v>
      </c>
      <c r="T178" s="255"/>
      <c r="U178" s="256"/>
      <c r="V178" s="256">
        <f t="shared" ref="V178:V185" si="240">ROUND(F178*AF178/10000,2)</f>
        <v>0</v>
      </c>
      <c r="W178" s="256">
        <f t="shared" ref="W178:W185" si="241">ROUND(F178*AG178/10000,2)</f>
        <v>0.3</v>
      </c>
      <c r="X178" s="256">
        <f t="shared" ref="X178:X185" si="242">ROUND(F178*AH178/10000,2)</f>
        <v>0.1</v>
      </c>
      <c r="Y178" s="256">
        <f t="shared" ref="Y178:Y185" si="243">ROUND(F178*AI178/10000,2)</f>
        <v>0.05</v>
      </c>
      <c r="Z178" s="256">
        <f t="shared" si="205"/>
        <v>0.45</v>
      </c>
      <c r="AA178" s="255">
        <v>1</v>
      </c>
      <c r="AB178" s="251"/>
      <c r="AC178" s="251"/>
      <c r="AD178" s="251"/>
      <c r="AE178" s="251"/>
      <c r="AG178">
        <v>6</v>
      </c>
      <c r="AH178">
        <v>2</v>
      </c>
      <c r="AI178">
        <v>1</v>
      </c>
      <c r="AK178">
        <f t="shared" ref="AK178:AK185" si="244">AF178+AG178+AH178+AI178</f>
        <v>9</v>
      </c>
    </row>
    <row r="179" spans="1:37" ht="79.2" x14ac:dyDescent="0.3">
      <c r="A179" s="62">
        <v>171</v>
      </c>
      <c r="B179" s="251">
        <v>502</v>
      </c>
      <c r="C179" s="251" t="s">
        <v>127</v>
      </c>
      <c r="D179" s="252" t="s">
        <v>693</v>
      </c>
      <c r="E179" s="251" t="s">
        <v>224</v>
      </c>
      <c r="F179" s="251">
        <v>226</v>
      </c>
      <c r="G179" s="252"/>
      <c r="H179" s="252"/>
      <c r="I179" s="253"/>
      <c r="J179" s="252"/>
      <c r="K179" s="254"/>
      <c r="L179" s="255"/>
      <c r="M179" s="255"/>
      <c r="N179" s="289"/>
      <c r="O179" s="251"/>
      <c r="P179" s="251"/>
      <c r="Q179" s="251"/>
      <c r="R179" s="255"/>
      <c r="S179" s="251"/>
      <c r="T179" s="255"/>
      <c r="U179" s="256"/>
      <c r="V179" s="256"/>
      <c r="W179" s="256"/>
      <c r="X179" s="256"/>
      <c r="Y179" s="256"/>
      <c r="Z179" s="256"/>
      <c r="AA179" s="255"/>
      <c r="AB179" s="251">
        <f>F179</f>
        <v>226</v>
      </c>
      <c r="AC179" s="251"/>
      <c r="AD179" s="251"/>
      <c r="AE179" s="298" t="s">
        <v>462</v>
      </c>
      <c r="AK179">
        <f t="shared" si="244"/>
        <v>0</v>
      </c>
    </row>
    <row r="180" spans="1:37" x14ac:dyDescent="0.3">
      <c r="A180" s="62">
        <v>172</v>
      </c>
      <c r="B180" s="251">
        <v>502</v>
      </c>
      <c r="C180" s="251" t="s">
        <v>127</v>
      </c>
      <c r="D180" s="252" t="s">
        <v>693</v>
      </c>
      <c r="E180" s="251" t="s">
        <v>219</v>
      </c>
      <c r="F180" s="251">
        <v>424</v>
      </c>
      <c r="G180" s="252">
        <v>0.6</v>
      </c>
      <c r="H180" s="252">
        <v>1.75</v>
      </c>
      <c r="I180" s="253">
        <v>1.1000000000000001</v>
      </c>
      <c r="J180" s="252">
        <v>1.1000000000000001</v>
      </c>
      <c r="K180" s="254">
        <f t="shared" si="237"/>
        <v>466</v>
      </c>
      <c r="L180" s="255"/>
      <c r="M180" s="255">
        <f t="shared" si="238"/>
        <v>466</v>
      </c>
      <c r="N180" s="289"/>
      <c r="O180" s="251"/>
      <c r="P180" s="251"/>
      <c r="Q180" s="251"/>
      <c r="R180" s="255">
        <f t="shared" si="239"/>
        <v>280</v>
      </c>
      <c r="S180" s="251">
        <f t="shared" si="182"/>
        <v>0</v>
      </c>
      <c r="T180" s="255"/>
      <c r="U180" s="256"/>
      <c r="V180" s="256">
        <f t="shared" si="240"/>
        <v>0.13</v>
      </c>
      <c r="W180" s="256">
        <f t="shared" si="241"/>
        <v>0.08</v>
      </c>
      <c r="X180" s="256">
        <f t="shared" si="242"/>
        <v>0.21</v>
      </c>
      <c r="Y180" s="256">
        <f t="shared" si="243"/>
        <v>0.04</v>
      </c>
      <c r="Z180" s="256">
        <f t="shared" si="205"/>
        <v>0.46</v>
      </c>
      <c r="AA180" s="255">
        <v>1</v>
      </c>
      <c r="AB180" s="251"/>
      <c r="AC180" s="251"/>
      <c r="AD180" s="251"/>
      <c r="AE180" s="251"/>
      <c r="AF180">
        <v>3</v>
      </c>
      <c r="AG180">
        <v>2</v>
      </c>
      <c r="AH180">
        <v>5</v>
      </c>
      <c r="AI180">
        <v>1</v>
      </c>
      <c r="AK180">
        <f t="shared" si="244"/>
        <v>11</v>
      </c>
    </row>
    <row r="181" spans="1:37" ht="79.2" x14ac:dyDescent="0.3">
      <c r="A181" s="62">
        <v>173</v>
      </c>
      <c r="B181" s="251">
        <v>503</v>
      </c>
      <c r="C181" s="251" t="s">
        <v>127</v>
      </c>
      <c r="D181" s="252" t="s">
        <v>693</v>
      </c>
      <c r="E181" s="251" t="s">
        <v>224</v>
      </c>
      <c r="F181" s="251">
        <v>518</v>
      </c>
      <c r="G181" s="252"/>
      <c r="H181" s="252"/>
      <c r="I181" s="253"/>
      <c r="J181" s="252"/>
      <c r="K181" s="254"/>
      <c r="L181" s="255"/>
      <c r="M181" s="255"/>
      <c r="N181" s="289"/>
      <c r="O181" s="251"/>
      <c r="P181" s="251"/>
      <c r="Q181" s="251"/>
      <c r="R181" s="255"/>
      <c r="S181" s="251"/>
      <c r="T181" s="255"/>
      <c r="U181" s="256"/>
      <c r="V181" s="256"/>
      <c r="W181" s="256"/>
      <c r="X181" s="256"/>
      <c r="Y181" s="256"/>
      <c r="Z181" s="256"/>
      <c r="AA181" s="255"/>
      <c r="AB181" s="251">
        <f>F181</f>
        <v>518</v>
      </c>
      <c r="AC181" s="251"/>
      <c r="AD181" s="251"/>
      <c r="AE181" s="298" t="s">
        <v>462</v>
      </c>
      <c r="AK181">
        <f t="shared" si="244"/>
        <v>0</v>
      </c>
    </row>
    <row r="182" spans="1:37" ht="79.2" x14ac:dyDescent="0.3">
      <c r="A182" s="62">
        <v>174</v>
      </c>
      <c r="B182" s="251">
        <v>504</v>
      </c>
      <c r="C182" s="251" t="s">
        <v>127</v>
      </c>
      <c r="D182" s="252" t="s">
        <v>693</v>
      </c>
      <c r="E182" s="251" t="s">
        <v>224</v>
      </c>
      <c r="F182" s="251">
        <v>157</v>
      </c>
      <c r="G182" s="252"/>
      <c r="H182" s="252"/>
      <c r="I182" s="253"/>
      <c r="J182" s="252"/>
      <c r="K182" s="254"/>
      <c r="L182" s="255"/>
      <c r="M182" s="255"/>
      <c r="N182" s="289"/>
      <c r="O182" s="251"/>
      <c r="P182" s="251"/>
      <c r="Q182" s="251"/>
      <c r="R182" s="255"/>
      <c r="S182" s="251"/>
      <c r="T182" s="255"/>
      <c r="U182" s="256"/>
      <c r="V182" s="256"/>
      <c r="W182" s="256"/>
      <c r="X182" s="256"/>
      <c r="Y182" s="256"/>
      <c r="Z182" s="256"/>
      <c r="AA182" s="255"/>
      <c r="AB182" s="251">
        <f>F182</f>
        <v>157</v>
      </c>
      <c r="AC182" s="251"/>
      <c r="AD182" s="251"/>
      <c r="AE182" s="298" t="s">
        <v>462</v>
      </c>
      <c r="AK182">
        <f t="shared" si="244"/>
        <v>0</v>
      </c>
    </row>
    <row r="183" spans="1:37" x14ac:dyDescent="0.3">
      <c r="A183" s="62">
        <v>175</v>
      </c>
      <c r="B183" s="251">
        <v>504</v>
      </c>
      <c r="C183" s="251" t="s">
        <v>127</v>
      </c>
      <c r="D183" s="252" t="s">
        <v>693</v>
      </c>
      <c r="E183" s="251" t="s">
        <v>219</v>
      </c>
      <c r="F183" s="251">
        <v>565</v>
      </c>
      <c r="G183" s="252">
        <v>0.6</v>
      </c>
      <c r="H183" s="252">
        <v>1.75</v>
      </c>
      <c r="I183" s="253">
        <v>1.1000000000000001</v>
      </c>
      <c r="J183" s="252">
        <v>1.1000000000000001</v>
      </c>
      <c r="K183" s="254">
        <f t="shared" si="237"/>
        <v>622</v>
      </c>
      <c r="L183" s="255"/>
      <c r="M183" s="255">
        <f t="shared" si="238"/>
        <v>622</v>
      </c>
      <c r="N183" s="289"/>
      <c r="O183" s="251"/>
      <c r="P183" s="251"/>
      <c r="Q183" s="251"/>
      <c r="R183" s="255">
        <f t="shared" si="239"/>
        <v>373</v>
      </c>
      <c r="S183" s="251">
        <f t="shared" si="200"/>
        <v>85</v>
      </c>
      <c r="T183" s="255"/>
      <c r="U183" s="256"/>
      <c r="V183" s="256">
        <f t="shared" si="240"/>
        <v>0</v>
      </c>
      <c r="W183" s="256">
        <f t="shared" si="241"/>
        <v>0.23</v>
      </c>
      <c r="X183" s="256">
        <f t="shared" si="242"/>
        <v>0.23</v>
      </c>
      <c r="Y183" s="256">
        <f t="shared" si="243"/>
        <v>0.11</v>
      </c>
      <c r="Z183" s="256">
        <f t="shared" si="205"/>
        <v>0.57000000000000006</v>
      </c>
      <c r="AA183" s="255"/>
      <c r="AB183" s="251"/>
      <c r="AC183" s="251"/>
      <c r="AD183" s="251"/>
      <c r="AE183" s="251"/>
      <c r="AG183">
        <v>4</v>
      </c>
      <c r="AH183">
        <v>4</v>
      </c>
      <c r="AI183">
        <v>2</v>
      </c>
      <c r="AJ183">
        <v>0.15</v>
      </c>
      <c r="AK183">
        <f t="shared" si="244"/>
        <v>10</v>
      </c>
    </row>
    <row r="184" spans="1:37" ht="79.2" x14ac:dyDescent="0.3">
      <c r="A184" s="62">
        <v>176</v>
      </c>
      <c r="B184" s="251">
        <v>505</v>
      </c>
      <c r="C184" s="251" t="s">
        <v>127</v>
      </c>
      <c r="D184" s="252" t="s">
        <v>693</v>
      </c>
      <c r="E184" s="251" t="s">
        <v>224</v>
      </c>
      <c r="F184" s="251">
        <v>341</v>
      </c>
      <c r="G184" s="252"/>
      <c r="H184" s="252"/>
      <c r="I184" s="253"/>
      <c r="J184" s="252"/>
      <c r="K184" s="254"/>
      <c r="L184" s="255"/>
      <c r="M184" s="255"/>
      <c r="N184" s="289"/>
      <c r="O184" s="251"/>
      <c r="P184" s="251"/>
      <c r="Q184" s="251"/>
      <c r="R184" s="255"/>
      <c r="S184" s="251"/>
      <c r="T184" s="255"/>
      <c r="U184" s="256"/>
      <c r="V184" s="256"/>
      <c r="W184" s="256"/>
      <c r="X184" s="256"/>
      <c r="Y184" s="256"/>
      <c r="Z184" s="256"/>
      <c r="AA184" s="255"/>
      <c r="AB184" s="251">
        <f>F184</f>
        <v>341</v>
      </c>
      <c r="AC184" s="251"/>
      <c r="AD184" s="251"/>
      <c r="AE184" s="298" t="s">
        <v>462</v>
      </c>
      <c r="AK184">
        <f t="shared" si="244"/>
        <v>0</v>
      </c>
    </row>
    <row r="185" spans="1:37" x14ac:dyDescent="0.3">
      <c r="A185" s="62">
        <v>177</v>
      </c>
      <c r="B185" s="251">
        <v>505</v>
      </c>
      <c r="C185" s="251" t="s">
        <v>127</v>
      </c>
      <c r="D185" s="252" t="s">
        <v>693</v>
      </c>
      <c r="E185" s="251" t="s">
        <v>219</v>
      </c>
      <c r="F185" s="251">
        <v>321</v>
      </c>
      <c r="G185" s="252">
        <v>0.6</v>
      </c>
      <c r="H185" s="252">
        <v>1.75</v>
      </c>
      <c r="I185" s="253">
        <v>1.1000000000000001</v>
      </c>
      <c r="J185" s="252">
        <v>0.9</v>
      </c>
      <c r="K185" s="254">
        <f t="shared" si="237"/>
        <v>289</v>
      </c>
      <c r="L185" s="255"/>
      <c r="M185" s="255">
        <f t="shared" si="238"/>
        <v>289</v>
      </c>
      <c r="N185" s="289"/>
      <c r="O185" s="251"/>
      <c r="P185" s="251"/>
      <c r="Q185" s="251"/>
      <c r="R185" s="255">
        <f t="shared" si="239"/>
        <v>173</v>
      </c>
      <c r="S185" s="251">
        <f t="shared" si="200"/>
        <v>0</v>
      </c>
      <c r="T185" s="255"/>
      <c r="U185" s="256"/>
      <c r="V185" s="256">
        <f t="shared" si="240"/>
        <v>0.16</v>
      </c>
      <c r="W185" s="256">
        <f t="shared" si="241"/>
        <v>0.03</v>
      </c>
      <c r="X185" s="256">
        <f t="shared" si="242"/>
        <v>0.08</v>
      </c>
      <c r="Y185" s="256">
        <f t="shared" si="243"/>
        <v>0.03</v>
      </c>
      <c r="Z185" s="256">
        <f t="shared" si="205"/>
        <v>0.30000000000000004</v>
      </c>
      <c r="AA185" s="255"/>
      <c r="AB185" s="251"/>
      <c r="AC185" s="251"/>
      <c r="AD185" s="251"/>
      <c r="AE185" s="251"/>
      <c r="AF185">
        <v>5</v>
      </c>
      <c r="AG185">
        <v>1</v>
      </c>
      <c r="AH185">
        <v>2.5</v>
      </c>
      <c r="AI185">
        <v>1</v>
      </c>
      <c r="AK185">
        <f t="shared" si="244"/>
        <v>9.5</v>
      </c>
    </row>
    <row r="186" spans="1:37" x14ac:dyDescent="0.3">
      <c r="A186" s="62">
        <v>178</v>
      </c>
      <c r="B186" s="251"/>
      <c r="C186" s="251" t="s">
        <v>127</v>
      </c>
      <c r="D186" s="252"/>
      <c r="E186" s="252" t="s">
        <v>186</v>
      </c>
      <c r="F186" s="251"/>
      <c r="G186" s="252"/>
      <c r="H186" s="252"/>
      <c r="I186" s="253"/>
      <c r="J186" s="252"/>
      <c r="K186" s="254"/>
      <c r="L186" s="255"/>
      <c r="M186" s="255"/>
      <c r="N186" s="251"/>
      <c r="O186" s="251"/>
      <c r="P186" s="251"/>
      <c r="Q186" s="251"/>
      <c r="R186" s="255"/>
      <c r="S186" s="251"/>
      <c r="T186" s="255"/>
      <c r="U186" s="256"/>
      <c r="V186" s="256"/>
      <c r="W186" s="256"/>
      <c r="X186" s="256"/>
      <c r="Y186" s="256"/>
      <c r="Z186" s="256"/>
      <c r="AA186" s="255"/>
      <c r="AB186" s="251"/>
      <c r="AC186" s="251"/>
      <c r="AD186" s="251"/>
      <c r="AE186" s="251"/>
    </row>
    <row r="187" spans="1:37" x14ac:dyDescent="0.3">
      <c r="A187" s="318"/>
      <c r="B187" s="318"/>
      <c r="C187" s="318"/>
      <c r="D187" s="318"/>
      <c r="E187" s="81"/>
      <c r="F187" s="81"/>
      <c r="G187" s="81"/>
      <c r="H187" s="81"/>
      <c r="I187" s="81"/>
      <c r="J187" s="81"/>
      <c r="K187" s="68"/>
      <c r="L187" s="68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69"/>
      <c r="Y187" s="69"/>
      <c r="Z187" s="81"/>
      <c r="AA187" s="68"/>
      <c r="AB187" s="68"/>
      <c r="AC187" s="68"/>
      <c r="AD187" s="68"/>
      <c r="AE187" s="81"/>
    </row>
    <row r="188" spans="1:37" x14ac:dyDescent="0.3">
      <c r="A188" s="318" t="s">
        <v>132</v>
      </c>
      <c r="B188" s="318"/>
      <c r="C188" s="318"/>
      <c r="D188" s="318"/>
      <c r="E188" s="81"/>
      <c r="F188" s="81">
        <f>SUM(F9:F187)</f>
        <v>73701</v>
      </c>
      <c r="G188" s="81"/>
      <c r="H188" s="81"/>
      <c r="I188" s="81"/>
      <c r="J188" s="81"/>
      <c r="K188" s="81">
        <f t="shared" ref="K188:AD188" si="245">SUM(K9:K187)</f>
        <v>71127</v>
      </c>
      <c r="L188" s="81">
        <f t="shared" si="245"/>
        <v>0</v>
      </c>
      <c r="M188" s="81">
        <f t="shared" si="245"/>
        <v>71127</v>
      </c>
      <c r="N188" s="81">
        <f t="shared" si="245"/>
        <v>0</v>
      </c>
      <c r="O188" s="81">
        <f t="shared" si="245"/>
        <v>0</v>
      </c>
      <c r="P188" s="81">
        <f t="shared" si="245"/>
        <v>0</v>
      </c>
      <c r="Q188" s="81">
        <f t="shared" si="245"/>
        <v>0</v>
      </c>
      <c r="R188" s="81">
        <f t="shared" si="245"/>
        <v>42678</v>
      </c>
      <c r="S188" s="81">
        <f t="shared" si="245"/>
        <v>2094</v>
      </c>
      <c r="T188" s="81">
        <f t="shared" si="245"/>
        <v>0</v>
      </c>
      <c r="U188" s="81">
        <f t="shared" si="245"/>
        <v>0</v>
      </c>
      <c r="V188" s="81">
        <f t="shared" si="245"/>
        <v>6.42</v>
      </c>
      <c r="W188" s="81">
        <f t="shared" si="245"/>
        <v>21.529999999999994</v>
      </c>
      <c r="X188" s="81">
        <f t="shared" si="245"/>
        <v>23.300000000000004</v>
      </c>
      <c r="Y188" s="81">
        <f t="shared" si="245"/>
        <v>12.269999999999989</v>
      </c>
      <c r="Z188" s="81">
        <f t="shared" si="245"/>
        <v>63.460000000000022</v>
      </c>
      <c r="AA188" s="68">
        <f t="shared" si="245"/>
        <v>20</v>
      </c>
      <c r="AB188" s="81">
        <f t="shared" si="245"/>
        <v>2378</v>
      </c>
      <c r="AC188" s="81">
        <f t="shared" si="245"/>
        <v>52</v>
      </c>
      <c r="AD188" s="81">
        <f t="shared" si="245"/>
        <v>3</v>
      </c>
      <c r="AE188" s="81"/>
    </row>
    <row r="189" spans="1:37" x14ac:dyDescent="0.3">
      <c r="A189" s="315" t="s">
        <v>132</v>
      </c>
      <c r="B189" s="315"/>
      <c r="C189" s="315"/>
      <c r="D189" s="315"/>
      <c r="E189" s="81" t="s">
        <v>190</v>
      </c>
      <c r="F189" s="81">
        <f>SUMIF($E$9:$E$188,$E$189,F9:F188)</f>
        <v>3557</v>
      </c>
      <c r="G189" s="81"/>
      <c r="H189" s="81"/>
      <c r="I189" s="81"/>
      <c r="J189" s="81"/>
      <c r="K189" s="81">
        <f t="shared" ref="K189:AD189" si="246">SUMIF($E$9:$E$188,$E$189,K9:K188)</f>
        <v>4014</v>
      </c>
      <c r="L189" s="81">
        <f t="shared" si="246"/>
        <v>0</v>
      </c>
      <c r="M189" s="81">
        <f t="shared" si="246"/>
        <v>4014</v>
      </c>
      <c r="N189" s="81">
        <f t="shared" si="246"/>
        <v>0</v>
      </c>
      <c r="O189" s="81">
        <f t="shared" si="246"/>
        <v>0</v>
      </c>
      <c r="P189" s="81">
        <f t="shared" si="246"/>
        <v>0</v>
      </c>
      <c r="Q189" s="81">
        <f t="shared" si="246"/>
        <v>0</v>
      </c>
      <c r="R189" s="81">
        <f t="shared" si="246"/>
        <v>2409</v>
      </c>
      <c r="S189" s="81">
        <f t="shared" si="246"/>
        <v>0</v>
      </c>
      <c r="T189" s="81">
        <f t="shared" si="246"/>
        <v>0</v>
      </c>
      <c r="U189" s="81">
        <f t="shared" si="246"/>
        <v>0</v>
      </c>
      <c r="V189" s="81">
        <f t="shared" si="246"/>
        <v>0.54</v>
      </c>
      <c r="W189" s="81">
        <f t="shared" si="246"/>
        <v>1.49</v>
      </c>
      <c r="X189" s="81">
        <f t="shared" si="246"/>
        <v>0.71000000000000008</v>
      </c>
      <c r="Y189" s="81">
        <f t="shared" si="246"/>
        <v>0.49000000000000005</v>
      </c>
      <c r="Z189" s="81">
        <f t="shared" si="246"/>
        <v>3.23</v>
      </c>
      <c r="AA189" s="68">
        <f t="shared" si="246"/>
        <v>6</v>
      </c>
      <c r="AB189" s="81">
        <f t="shared" si="246"/>
        <v>0</v>
      </c>
      <c r="AC189" s="81">
        <f t="shared" si="246"/>
        <v>0</v>
      </c>
      <c r="AD189" s="81">
        <f t="shared" si="246"/>
        <v>0</v>
      </c>
      <c r="AE189" s="81"/>
    </row>
    <row r="190" spans="1:37" x14ac:dyDescent="0.3">
      <c r="A190" s="315" t="s">
        <v>132</v>
      </c>
      <c r="B190" s="315"/>
      <c r="C190" s="315"/>
      <c r="D190" s="315"/>
      <c r="E190" s="81" t="s">
        <v>219</v>
      </c>
      <c r="F190" s="81">
        <f t="shared" ref="F190:F193" si="247">SUMIF($E$9:$E$188,E190,$F$9:$F$188)</f>
        <v>62325</v>
      </c>
      <c r="G190" s="81"/>
      <c r="H190" s="81"/>
      <c r="I190" s="81"/>
      <c r="J190" s="81"/>
      <c r="K190" s="81">
        <f t="shared" ref="K190:AD190" si="248">SUMIF($E$9:$E$188,$E$190,K9:K188)</f>
        <v>64204</v>
      </c>
      <c r="L190" s="81">
        <f t="shared" si="248"/>
        <v>0</v>
      </c>
      <c r="M190" s="81">
        <f t="shared" si="248"/>
        <v>64204</v>
      </c>
      <c r="N190" s="81">
        <f t="shared" si="248"/>
        <v>0</v>
      </c>
      <c r="O190" s="81">
        <f t="shared" si="248"/>
        <v>0</v>
      </c>
      <c r="P190" s="81">
        <f t="shared" si="248"/>
        <v>0</v>
      </c>
      <c r="Q190" s="81">
        <f t="shared" si="248"/>
        <v>0</v>
      </c>
      <c r="R190" s="81">
        <f t="shared" si="248"/>
        <v>38522</v>
      </c>
      <c r="S190" s="81">
        <f t="shared" si="248"/>
        <v>2094</v>
      </c>
      <c r="T190" s="81">
        <f t="shared" si="248"/>
        <v>0</v>
      </c>
      <c r="U190" s="81">
        <f t="shared" si="248"/>
        <v>0</v>
      </c>
      <c r="V190" s="81">
        <f t="shared" si="248"/>
        <v>5.2999999999999989</v>
      </c>
      <c r="W190" s="81">
        <f t="shared" si="248"/>
        <v>18.239999999999991</v>
      </c>
      <c r="X190" s="81">
        <f t="shared" si="248"/>
        <v>21.399999999999995</v>
      </c>
      <c r="Y190" s="81">
        <f t="shared" si="248"/>
        <v>11.349999999999989</v>
      </c>
      <c r="Z190" s="81">
        <f t="shared" si="248"/>
        <v>56.29</v>
      </c>
      <c r="AA190" s="68">
        <f t="shared" si="248"/>
        <v>12</v>
      </c>
      <c r="AB190" s="81">
        <f t="shared" si="248"/>
        <v>0</v>
      </c>
      <c r="AC190" s="81">
        <f t="shared" si="248"/>
        <v>52</v>
      </c>
      <c r="AD190" s="81">
        <f t="shared" si="248"/>
        <v>3</v>
      </c>
      <c r="AE190" s="81"/>
    </row>
    <row r="191" spans="1:37" x14ac:dyDescent="0.3">
      <c r="A191" s="315" t="s">
        <v>132</v>
      </c>
      <c r="B191" s="315"/>
      <c r="C191" s="315"/>
      <c r="D191" s="315"/>
      <c r="E191" s="81" t="s">
        <v>202</v>
      </c>
      <c r="F191" s="81">
        <f t="shared" si="247"/>
        <v>1726</v>
      </c>
      <c r="G191" s="81"/>
      <c r="H191" s="81"/>
      <c r="I191" s="81"/>
      <c r="J191" s="81"/>
      <c r="K191" s="81">
        <f t="shared" ref="K191:K193" si="249">SUMIF($E$9:$E$188,E191,$K$9:$K$188)</f>
        <v>1122</v>
      </c>
      <c r="L191" s="81">
        <f>SUMIF($E$9:$E$188,$E$190,L9:L188)</f>
        <v>0</v>
      </c>
      <c r="M191" s="81">
        <f t="shared" ref="M191:AD191" si="250">SUMIF($E$9:$E$188,$E$191,M9:M188)</f>
        <v>1122</v>
      </c>
      <c r="N191" s="81">
        <f t="shared" si="250"/>
        <v>0</v>
      </c>
      <c r="O191" s="81">
        <f t="shared" si="250"/>
        <v>0</v>
      </c>
      <c r="P191" s="81">
        <f t="shared" si="250"/>
        <v>0</v>
      </c>
      <c r="Q191" s="81">
        <f t="shared" si="250"/>
        <v>0</v>
      </c>
      <c r="R191" s="81">
        <f t="shared" si="250"/>
        <v>674</v>
      </c>
      <c r="S191" s="81">
        <f t="shared" si="250"/>
        <v>0</v>
      </c>
      <c r="T191" s="81">
        <f t="shared" si="250"/>
        <v>0</v>
      </c>
      <c r="U191" s="81">
        <f t="shared" si="250"/>
        <v>0</v>
      </c>
      <c r="V191" s="81">
        <f t="shared" si="250"/>
        <v>0.37</v>
      </c>
      <c r="W191" s="81">
        <f t="shared" si="250"/>
        <v>0.47000000000000008</v>
      </c>
      <c r="X191" s="69">
        <f t="shared" si="250"/>
        <v>0.03</v>
      </c>
      <c r="Y191" s="69">
        <f t="shared" si="250"/>
        <v>0.01</v>
      </c>
      <c r="Z191" s="69">
        <f t="shared" si="250"/>
        <v>0.88000000000000012</v>
      </c>
      <c r="AA191" s="68">
        <f t="shared" si="250"/>
        <v>0</v>
      </c>
      <c r="AB191" s="81">
        <f t="shared" si="250"/>
        <v>0</v>
      </c>
      <c r="AC191" s="81">
        <f t="shared" si="250"/>
        <v>0</v>
      </c>
      <c r="AD191" s="81">
        <f t="shared" si="250"/>
        <v>0</v>
      </c>
      <c r="AE191" s="81"/>
    </row>
    <row r="192" spans="1:37" x14ac:dyDescent="0.3">
      <c r="A192" s="315" t="s">
        <v>132</v>
      </c>
      <c r="B192" s="315"/>
      <c r="C192" s="315"/>
      <c r="D192" s="315"/>
      <c r="E192" s="81" t="s">
        <v>200</v>
      </c>
      <c r="F192" s="81">
        <f t="shared" si="247"/>
        <v>1508</v>
      </c>
      <c r="G192" s="81"/>
      <c r="H192" s="81"/>
      <c r="I192" s="81"/>
      <c r="J192" s="81"/>
      <c r="K192" s="81">
        <f t="shared" si="249"/>
        <v>286</v>
      </c>
      <c r="L192" s="81">
        <f ca="1">SUMIF($E$9:$E$188,$E$192,L10:L188)</f>
        <v>0</v>
      </c>
      <c r="M192" s="81">
        <f t="shared" ref="M192:AD192" si="251">SUMIF($E$9:$E$188,$E$192,M9:M188)</f>
        <v>286</v>
      </c>
      <c r="N192" s="81">
        <f t="shared" si="251"/>
        <v>0</v>
      </c>
      <c r="O192" s="81">
        <f t="shared" si="251"/>
        <v>0</v>
      </c>
      <c r="P192" s="81">
        <f t="shared" si="251"/>
        <v>0</v>
      </c>
      <c r="Q192" s="81">
        <f t="shared" si="251"/>
        <v>0</v>
      </c>
      <c r="R192" s="81">
        <f t="shared" si="251"/>
        <v>172</v>
      </c>
      <c r="S192" s="81">
        <f t="shared" si="251"/>
        <v>0</v>
      </c>
      <c r="T192" s="81">
        <f t="shared" si="251"/>
        <v>0</v>
      </c>
      <c r="U192" s="81">
        <f t="shared" si="251"/>
        <v>0</v>
      </c>
      <c r="V192" s="69">
        <f t="shared" si="251"/>
        <v>0.21</v>
      </c>
      <c r="W192" s="69">
        <f t="shared" si="251"/>
        <v>0.21</v>
      </c>
      <c r="X192" s="69">
        <f t="shared" si="251"/>
        <v>0</v>
      </c>
      <c r="Y192" s="69">
        <f t="shared" si="251"/>
        <v>0</v>
      </c>
      <c r="Z192" s="69">
        <f t="shared" si="251"/>
        <v>0.42</v>
      </c>
      <c r="AA192" s="68">
        <f t="shared" si="251"/>
        <v>1</v>
      </c>
      <c r="AB192" s="81">
        <f t="shared" si="251"/>
        <v>794</v>
      </c>
      <c r="AC192" s="81">
        <f t="shared" si="251"/>
        <v>0</v>
      </c>
      <c r="AD192" s="81">
        <f t="shared" si="251"/>
        <v>0</v>
      </c>
      <c r="AE192" s="81"/>
    </row>
    <row r="193" spans="1:31" x14ac:dyDescent="0.3">
      <c r="A193" s="315" t="s">
        <v>132</v>
      </c>
      <c r="B193" s="315"/>
      <c r="C193" s="315"/>
      <c r="D193" s="315"/>
      <c r="E193" s="81" t="s">
        <v>224</v>
      </c>
      <c r="F193" s="81">
        <f t="shared" si="247"/>
        <v>4585</v>
      </c>
      <c r="G193" s="81"/>
      <c r="H193" s="81"/>
      <c r="I193" s="81"/>
      <c r="J193" s="81"/>
      <c r="K193" s="81">
        <f t="shared" si="249"/>
        <v>1501</v>
      </c>
      <c r="L193" s="81">
        <f>SUMIF($E$9:$E$188,E193,$L$9:$L$188)</f>
        <v>0</v>
      </c>
      <c r="M193" s="81">
        <f>SUMIF($E$9:$E$188,E193,$M$9:$M$188)</f>
        <v>1501</v>
      </c>
      <c r="N193" s="81">
        <f>SUMIF($E$9:$E$188,E193,$N$9:$N$188)</f>
        <v>0</v>
      </c>
      <c r="O193" s="81">
        <f>SUMIF($E$9:$E$188,E193,$O$9:$O$188)</f>
        <v>0</v>
      </c>
      <c r="P193" s="81">
        <f>SUMIF($E$9:$E$188,E193,$P$9:$P$188)</f>
        <v>0</v>
      </c>
      <c r="Q193" s="81">
        <f>SUMIF($E$9:$E$188,E193,$Q$9:$Q$188)</f>
        <v>0</v>
      </c>
      <c r="R193" s="81">
        <f t="shared" ref="R193:AD193" si="252">SUMIF($E$9:$E$188,$E$193,R9:R188)</f>
        <v>901</v>
      </c>
      <c r="S193" s="81">
        <f t="shared" si="252"/>
        <v>0</v>
      </c>
      <c r="T193" s="81">
        <f t="shared" si="252"/>
        <v>0</v>
      </c>
      <c r="U193" s="81">
        <f t="shared" si="252"/>
        <v>0</v>
      </c>
      <c r="V193" s="69">
        <f t="shared" si="252"/>
        <v>0</v>
      </c>
      <c r="W193" s="69">
        <f t="shared" si="252"/>
        <v>1.0899999999999999</v>
      </c>
      <c r="X193" s="69">
        <f t="shared" si="252"/>
        <v>1.07</v>
      </c>
      <c r="Y193" s="69">
        <f t="shared" si="252"/>
        <v>0.37</v>
      </c>
      <c r="Z193" s="69">
        <f t="shared" si="252"/>
        <v>2.5299999999999998</v>
      </c>
      <c r="AA193" s="68">
        <f t="shared" si="252"/>
        <v>1</v>
      </c>
      <c r="AB193" s="81">
        <f t="shared" si="252"/>
        <v>1584</v>
      </c>
      <c r="AC193" s="81">
        <f t="shared" si="252"/>
        <v>0</v>
      </c>
      <c r="AD193" s="81">
        <f t="shared" si="252"/>
        <v>0</v>
      </c>
      <c r="AE193" s="81"/>
    </row>
    <row r="194" spans="1:31" x14ac:dyDescent="0.3">
      <c r="A194" s="315" t="s">
        <v>132</v>
      </c>
      <c r="B194" s="315"/>
      <c r="C194" s="315"/>
      <c r="D194" s="315"/>
      <c r="E194" s="81" t="s">
        <v>186</v>
      </c>
      <c r="F194" s="81"/>
      <c r="G194" s="81"/>
      <c r="H194" s="81"/>
      <c r="I194" s="81"/>
      <c r="J194" s="81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9">
        <f>SUMIF($E$9:$E$188,$E$194,V9:V188)</f>
        <v>0</v>
      </c>
      <c r="W194" s="69">
        <f>SUMIF($E$9:$E$188,$E$194,W9:W188)</f>
        <v>0.02</v>
      </c>
      <c r="X194" s="69">
        <f>SUMIF($E$9:$E$188,$E$194,X9:X188)</f>
        <v>0.08</v>
      </c>
      <c r="Y194" s="69">
        <f>SUMIF($E$9:$E$188,$E$194,Y9:Y188)</f>
        <v>0.05</v>
      </c>
      <c r="Z194" s="69">
        <f>SUMIF($E$9:$E$188,$E$194,Z9:Z188)</f>
        <v>0.09</v>
      </c>
      <c r="AA194" s="68"/>
      <c r="AB194" s="68"/>
      <c r="AC194" s="68"/>
      <c r="AD194" s="68"/>
      <c r="AE194" s="81"/>
    </row>
    <row r="195" spans="1:31" x14ac:dyDescent="0.3">
      <c r="A195" s="315" t="s">
        <v>132</v>
      </c>
      <c r="B195" s="315"/>
      <c r="C195" s="315"/>
      <c r="D195" s="315"/>
      <c r="E195" s="81" t="s">
        <v>221</v>
      </c>
      <c r="F195" s="81"/>
      <c r="G195" s="81"/>
      <c r="H195" s="81"/>
      <c r="I195" s="81"/>
      <c r="J195" s="81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9">
        <f>SUMIF($E$9:$E$188,$E$195,V9:V188)</f>
        <v>0</v>
      </c>
      <c r="W195" s="69">
        <f>SUMIF($E$9:$E$188,$E$195,W9:W188)</f>
        <v>0.01</v>
      </c>
      <c r="X195" s="69">
        <f>SUMIF($E$9:$E$188,$E$195,X9:X188)</f>
        <v>0.01</v>
      </c>
      <c r="Y195" s="69">
        <f>SUMIF($E$9:$E$188,$E$195,Y9:Y188)</f>
        <v>0</v>
      </c>
      <c r="Z195" s="69">
        <f>SUMIF($E$9:$E$188,$E$195,Z9:Z188)</f>
        <v>0.02</v>
      </c>
      <c r="AA195" s="68"/>
      <c r="AB195" s="68"/>
      <c r="AC195" s="68"/>
      <c r="AD195" s="68"/>
      <c r="AE195" s="81"/>
    </row>
    <row r="196" spans="1:31" x14ac:dyDescent="0.3">
      <c r="A196" s="318" t="s">
        <v>191</v>
      </c>
      <c r="B196" s="318"/>
      <c r="C196" s="318"/>
      <c r="D196" s="318"/>
      <c r="E196" s="81"/>
      <c r="F196" s="68">
        <f>SUM(F189:F195)</f>
        <v>73701</v>
      </c>
      <c r="G196" s="68"/>
      <c r="H196" s="68"/>
      <c r="I196" s="68"/>
      <c r="J196" s="68"/>
      <c r="K196" s="68">
        <f t="shared" ref="K196:AD196" si="253">SUM(K189:K195)</f>
        <v>71127</v>
      </c>
      <c r="L196" s="68">
        <f t="shared" ca="1" si="253"/>
        <v>0</v>
      </c>
      <c r="M196" s="68">
        <f t="shared" si="253"/>
        <v>71127</v>
      </c>
      <c r="N196" s="68">
        <f t="shared" si="253"/>
        <v>0</v>
      </c>
      <c r="O196" s="68">
        <f t="shared" si="253"/>
        <v>0</v>
      </c>
      <c r="P196" s="68">
        <f t="shared" si="253"/>
        <v>0</v>
      </c>
      <c r="Q196" s="68">
        <f t="shared" si="253"/>
        <v>0</v>
      </c>
      <c r="R196" s="68">
        <f t="shared" si="253"/>
        <v>42678</v>
      </c>
      <c r="S196" s="68">
        <f t="shared" si="253"/>
        <v>2094</v>
      </c>
      <c r="T196" s="68">
        <f t="shared" si="253"/>
        <v>0</v>
      </c>
      <c r="U196" s="68">
        <f t="shared" si="253"/>
        <v>0</v>
      </c>
      <c r="V196" s="69">
        <f t="shared" si="253"/>
        <v>6.419999999999999</v>
      </c>
      <c r="W196" s="69">
        <f t="shared" si="253"/>
        <v>21.52999999999999</v>
      </c>
      <c r="X196" s="69">
        <f t="shared" si="253"/>
        <v>23.299999999999997</v>
      </c>
      <c r="Y196" s="69">
        <f t="shared" si="253"/>
        <v>12.269999999999989</v>
      </c>
      <c r="Z196" s="69">
        <f t="shared" si="253"/>
        <v>63.460000000000008</v>
      </c>
      <c r="AA196" s="68">
        <f t="shared" si="253"/>
        <v>20</v>
      </c>
      <c r="AB196" s="68">
        <f t="shared" si="253"/>
        <v>2378</v>
      </c>
      <c r="AC196" s="68">
        <f t="shared" si="253"/>
        <v>52</v>
      </c>
      <c r="AD196" s="68">
        <f t="shared" si="253"/>
        <v>3</v>
      </c>
      <c r="AE196" s="68"/>
    </row>
    <row r="197" spans="1:31" x14ac:dyDescent="0.3">
      <c r="B197" s="3" t="s">
        <v>114</v>
      </c>
      <c r="C197" s="33"/>
      <c r="D197" s="33"/>
      <c r="E197" s="33"/>
      <c r="F197" s="33"/>
      <c r="G197" s="33"/>
      <c r="H197" s="34"/>
      <c r="I197" s="34"/>
      <c r="J197" s="34"/>
      <c r="K197" s="34"/>
      <c r="L197" s="34"/>
      <c r="M197" s="34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</row>
    <row r="198" spans="1:31" x14ac:dyDescent="0.3">
      <c r="B198" s="31">
        <v>1</v>
      </c>
      <c r="C198" s="3" t="s">
        <v>192</v>
      </c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5">
        <v>2</v>
      </c>
      <c r="O198" t="s">
        <v>193</v>
      </c>
      <c r="P198" s="9"/>
      <c r="Q198" s="9"/>
      <c r="R198" s="9"/>
    </row>
    <row r="199" spans="1:31" x14ac:dyDescent="0.3">
      <c r="A199" s="31"/>
      <c r="B199" s="63" t="s">
        <v>185</v>
      </c>
      <c r="C199" s="3" t="s">
        <v>194</v>
      </c>
      <c r="D199" s="3"/>
      <c r="E199" s="3"/>
      <c r="F199" s="63" t="s">
        <v>188</v>
      </c>
      <c r="G199" s="4" t="s">
        <v>195</v>
      </c>
      <c r="H199" s="3"/>
      <c r="J199" s="3"/>
      <c r="K199" s="3"/>
      <c r="L199" s="3"/>
      <c r="M199" s="35"/>
      <c r="N199" s="63" t="s">
        <v>167</v>
      </c>
      <c r="O199" s="3" t="s">
        <v>196</v>
      </c>
      <c r="P199" s="3"/>
      <c r="Q199" s="3"/>
      <c r="R199" s="3"/>
      <c r="S199" s="3"/>
      <c r="T199" s="3"/>
      <c r="U199" s="3"/>
      <c r="V199" s="3"/>
      <c r="W199" s="3"/>
      <c r="X199" s="3"/>
    </row>
    <row r="200" spans="1:31" x14ac:dyDescent="0.3">
      <c r="A200" s="3"/>
      <c r="B200" s="63" t="s">
        <v>190</v>
      </c>
      <c r="C200" s="4" t="s">
        <v>197</v>
      </c>
      <c r="D200" s="3"/>
      <c r="E200" s="3"/>
      <c r="F200" s="63" t="s">
        <v>189</v>
      </c>
      <c r="G200" s="4" t="s">
        <v>198</v>
      </c>
      <c r="J200" s="3"/>
      <c r="K200" s="3"/>
      <c r="L200" s="3"/>
      <c r="M200" s="35"/>
      <c r="N200" s="63" t="s">
        <v>168</v>
      </c>
      <c r="O200" s="3" t="s">
        <v>199</v>
      </c>
      <c r="P200" s="3"/>
      <c r="Q200" s="3"/>
      <c r="R200" s="3"/>
      <c r="S200" s="3"/>
      <c r="T200" s="3"/>
      <c r="U200" s="3"/>
      <c r="V200" s="3"/>
      <c r="W200" s="3"/>
      <c r="X200" s="3"/>
    </row>
    <row r="201" spans="1:31" x14ac:dyDescent="0.3">
      <c r="A201" s="3"/>
      <c r="B201" s="63" t="s">
        <v>200</v>
      </c>
      <c r="C201" s="4" t="s">
        <v>201</v>
      </c>
      <c r="D201" s="3"/>
      <c r="E201" s="3"/>
      <c r="F201" s="63" t="s">
        <v>202</v>
      </c>
      <c r="G201" s="4" t="s">
        <v>203</v>
      </c>
      <c r="H201" s="3"/>
      <c r="J201" s="3"/>
      <c r="K201" s="3"/>
      <c r="L201" s="3"/>
      <c r="M201" s="20"/>
      <c r="N201" s="63" t="s">
        <v>204</v>
      </c>
      <c r="O201" s="3" t="s">
        <v>205</v>
      </c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</row>
    <row r="202" spans="1:31" x14ac:dyDescent="0.3">
      <c r="B202" s="63" t="s">
        <v>206</v>
      </c>
      <c r="C202" s="4" t="s">
        <v>207</v>
      </c>
      <c r="E202" s="3"/>
      <c r="F202" s="63" t="s">
        <v>208</v>
      </c>
      <c r="G202" s="4" t="s">
        <v>209</v>
      </c>
      <c r="H202" s="3"/>
      <c r="J202" s="3"/>
      <c r="K202" s="3"/>
      <c r="L202" s="3"/>
      <c r="M202" s="37"/>
      <c r="N202" s="63" t="s">
        <v>210</v>
      </c>
      <c r="O202" s="3" t="s">
        <v>211</v>
      </c>
      <c r="P202" s="3"/>
      <c r="Q202" s="3"/>
      <c r="Y202" s="3"/>
      <c r="Z202" s="3"/>
      <c r="AA202" s="3"/>
      <c r="AB202" s="3"/>
      <c r="AC202" s="3"/>
      <c r="AD202" s="3"/>
      <c r="AE202" s="3"/>
    </row>
    <row r="203" spans="1:31" ht="27" customHeight="1" x14ac:dyDescent="0.3">
      <c r="B203" s="63" t="s">
        <v>184</v>
      </c>
      <c r="C203" s="401" t="s">
        <v>212</v>
      </c>
      <c r="D203" s="401"/>
      <c r="E203" s="401"/>
      <c r="F203" s="63" t="s">
        <v>49</v>
      </c>
      <c r="G203" s="4" t="s">
        <v>213</v>
      </c>
      <c r="H203" s="3"/>
      <c r="J203" s="3"/>
      <c r="K203" s="3"/>
      <c r="L203" s="3"/>
      <c r="M203" s="37"/>
      <c r="N203" s="3"/>
      <c r="O203" s="3" t="s">
        <v>214</v>
      </c>
      <c r="P203" s="3"/>
      <c r="Q203" s="3"/>
      <c r="Y203" s="3"/>
      <c r="Z203" s="3"/>
      <c r="AA203" s="3"/>
      <c r="AB203" s="3"/>
      <c r="AC203" s="3"/>
      <c r="AD203" s="3"/>
      <c r="AE203" s="3"/>
    </row>
    <row r="204" spans="1:31" x14ac:dyDescent="0.3">
      <c r="B204" s="63" t="s">
        <v>187</v>
      </c>
      <c r="C204" s="4" t="s">
        <v>215</v>
      </c>
      <c r="F204" s="63" t="s">
        <v>216</v>
      </c>
      <c r="G204" s="4" t="s">
        <v>376</v>
      </c>
      <c r="H204" s="3"/>
      <c r="I204" s="3"/>
      <c r="J204" s="3"/>
      <c r="K204" s="3"/>
      <c r="L204" s="3"/>
      <c r="M204" s="3">
        <v>3</v>
      </c>
      <c r="N204" s="3" t="s">
        <v>217</v>
      </c>
      <c r="O204" s="3"/>
      <c r="P204" s="3"/>
      <c r="Q204" s="3"/>
      <c r="R204" s="3"/>
      <c r="S204" s="3"/>
      <c r="T204" s="3"/>
      <c r="U204" s="3"/>
      <c r="V204" s="3"/>
      <c r="W204" s="60" t="s">
        <v>218</v>
      </c>
      <c r="X204" s="3"/>
      <c r="Y204" s="3"/>
      <c r="Z204" s="3"/>
      <c r="AA204" s="3"/>
      <c r="AB204" s="3"/>
      <c r="AC204" s="3"/>
      <c r="AD204" s="3"/>
      <c r="AE204" s="3"/>
    </row>
    <row r="205" spans="1:31" x14ac:dyDescent="0.3">
      <c r="B205" s="63" t="s">
        <v>219</v>
      </c>
      <c r="C205" s="4" t="s">
        <v>220</v>
      </c>
      <c r="D205" s="3"/>
      <c r="E205" s="3"/>
      <c r="F205" s="3" t="s">
        <v>221</v>
      </c>
      <c r="G205" s="3"/>
      <c r="H205" s="3" t="s">
        <v>222</v>
      </c>
      <c r="I205" s="3"/>
      <c r="J205" s="3"/>
      <c r="K205" s="3"/>
      <c r="L205" s="3"/>
      <c r="M205" s="3"/>
      <c r="N205" s="63" t="s">
        <v>44</v>
      </c>
      <c r="O205" s="3" t="s">
        <v>223</v>
      </c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</row>
    <row r="206" spans="1:31" x14ac:dyDescent="0.3">
      <c r="B206" s="63" t="s">
        <v>224</v>
      </c>
      <c r="C206" s="4" t="s">
        <v>225</v>
      </c>
      <c r="D206" s="3"/>
      <c r="E206" s="3"/>
      <c r="F206" s="3" t="s">
        <v>186</v>
      </c>
      <c r="G206" s="3" t="s">
        <v>226</v>
      </c>
      <c r="H206" s="3"/>
      <c r="I206" s="3"/>
      <c r="J206" s="3"/>
      <c r="K206" s="3"/>
      <c r="L206" s="3"/>
      <c r="M206" s="3"/>
      <c r="N206" s="63" t="s">
        <v>227</v>
      </c>
      <c r="O206" s="3" t="s">
        <v>228</v>
      </c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</row>
    <row r="207" spans="1:31" x14ac:dyDescent="0.3">
      <c r="A207" s="3"/>
      <c r="B207" s="63"/>
      <c r="C207" s="4"/>
      <c r="D207" s="3"/>
      <c r="E207" s="3"/>
      <c r="F207" s="63"/>
      <c r="G207" s="4"/>
      <c r="J207" s="3"/>
      <c r="K207" s="3"/>
      <c r="L207" s="3"/>
      <c r="M207" s="3"/>
      <c r="N207" s="63" t="s">
        <v>160</v>
      </c>
      <c r="O207" s="3" t="s">
        <v>229</v>
      </c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</row>
    <row r="208" spans="1:31" x14ac:dyDescent="0.3">
      <c r="A208" s="3"/>
      <c r="B208" s="63"/>
      <c r="C208" s="4"/>
      <c r="D208" s="3"/>
      <c r="E208" s="3"/>
      <c r="F208" s="63"/>
      <c r="G208" s="4"/>
      <c r="H208" s="3"/>
      <c r="J208" s="3"/>
      <c r="K208" s="3"/>
      <c r="L208" s="3"/>
      <c r="M208" s="3"/>
      <c r="N208" s="63" t="s">
        <v>24</v>
      </c>
      <c r="O208" s="3" t="s">
        <v>230</v>
      </c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</row>
    <row r="209" spans="1:31" x14ac:dyDescent="0.3">
      <c r="B209" s="63"/>
      <c r="C209" s="4"/>
      <c r="E209" s="3"/>
      <c r="F209" s="63"/>
      <c r="G209" s="4"/>
      <c r="H209" s="3"/>
      <c r="J209" s="3"/>
      <c r="K209" s="3"/>
      <c r="L209" s="3"/>
      <c r="M209" s="3"/>
      <c r="N209" s="31" t="s">
        <v>174</v>
      </c>
      <c r="O209" s="3" t="s">
        <v>231</v>
      </c>
      <c r="P209" s="3"/>
      <c r="Q209" s="3"/>
    </row>
    <row r="210" spans="1:31" ht="27.75" customHeight="1" x14ac:dyDescent="0.3">
      <c r="B210" s="63"/>
      <c r="C210" s="4"/>
      <c r="D210" s="3"/>
      <c r="E210" s="3"/>
      <c r="F210" s="63"/>
      <c r="G210" s="4"/>
      <c r="H210" s="3"/>
      <c r="J210" s="3"/>
      <c r="K210" s="3"/>
      <c r="L210" s="3"/>
      <c r="M210" s="3"/>
      <c r="N210" s="31" t="s">
        <v>232</v>
      </c>
      <c r="O210" s="401" t="s">
        <v>233</v>
      </c>
      <c r="P210" s="401"/>
      <c r="Q210" s="401"/>
      <c r="R210" s="401"/>
      <c r="S210" s="401"/>
      <c r="T210" s="401"/>
      <c r="U210" s="401"/>
      <c r="V210" s="401"/>
      <c r="W210" s="401"/>
      <c r="X210" s="401"/>
      <c r="Y210" s="401"/>
      <c r="Z210" s="401"/>
      <c r="AA210" s="401"/>
      <c r="AB210" s="401"/>
    </row>
    <row r="211" spans="1:31" x14ac:dyDescent="0.3">
      <c r="B211" s="63"/>
      <c r="C211" s="4"/>
      <c r="F211" s="3"/>
      <c r="G211" s="3"/>
      <c r="H211" s="3"/>
      <c r="I211" s="3"/>
      <c r="J211" s="3"/>
      <c r="K211" s="3"/>
      <c r="L211" s="3"/>
      <c r="M211" s="3"/>
      <c r="N211" s="63" t="s">
        <v>234</v>
      </c>
      <c r="O211" s="3" t="s">
        <v>235</v>
      </c>
      <c r="P211" s="3"/>
      <c r="Q211" s="3"/>
    </row>
    <row r="212" spans="1:31" x14ac:dyDescent="0.3">
      <c r="B212" s="63"/>
      <c r="C212" s="4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31" x14ac:dyDescent="0.3">
      <c r="B213" s="63"/>
      <c r="C213" s="4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31" x14ac:dyDescent="0.3">
      <c r="M214" s="3"/>
      <c r="N214" s="36"/>
    </row>
    <row r="215" spans="1:31" x14ac:dyDescent="0.3">
      <c r="B215" s="63"/>
      <c r="C215" s="4"/>
    </row>
    <row r="218" spans="1:31" x14ac:dyDescent="0.3">
      <c r="B218" s="63"/>
      <c r="D218" s="3"/>
    </row>
    <row r="219" spans="1:31" ht="15" thickBot="1" x14ac:dyDescent="0.35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</row>
    <row r="220" spans="1:31" x14ac:dyDescent="0.3">
      <c r="A220" t="s">
        <v>236</v>
      </c>
      <c r="D220" s="9"/>
      <c r="E220" s="9"/>
      <c r="F220" s="9" t="s">
        <v>237</v>
      </c>
      <c r="G220" s="9"/>
      <c r="I220" s="9"/>
    </row>
    <row r="221" spans="1:31" x14ac:dyDescent="0.3">
      <c r="A221" t="s">
        <v>238</v>
      </c>
      <c r="D221" s="47" t="s">
        <v>127</v>
      </c>
    </row>
    <row r="222" spans="1:31" x14ac:dyDescent="0.3">
      <c r="A222" s="48" t="s">
        <v>239</v>
      </c>
    </row>
    <row r="223" spans="1:31" x14ac:dyDescent="0.3">
      <c r="A223" s="400" t="s">
        <v>240</v>
      </c>
      <c r="B223" s="400"/>
      <c r="C223" s="400"/>
      <c r="D223" s="400"/>
      <c r="E223" s="81" t="s">
        <v>185</v>
      </c>
      <c r="F223" s="62">
        <f t="shared" ref="F223:F232" si="254">SUMIFS($F$9:$F$187,$C$9:$C$187,$D$221,$E$9:$E$187,E223)</f>
        <v>0</v>
      </c>
      <c r="G223" s="62"/>
      <c r="H223" s="62"/>
      <c r="I223" s="62"/>
      <c r="J223" s="62"/>
      <c r="K223" s="40">
        <f t="shared" ref="K223:AD223" si="255">SUMIFS(K9:K187,$C$9:$C$187,$D$221,$E$9:$E$187,$E$223)</f>
        <v>0</v>
      </c>
      <c r="L223" s="40">
        <f t="shared" si="255"/>
        <v>0</v>
      </c>
      <c r="M223" s="40">
        <f t="shared" si="255"/>
        <v>0</v>
      </c>
      <c r="N223" s="40">
        <f t="shared" si="255"/>
        <v>0</v>
      </c>
      <c r="O223" s="40">
        <f t="shared" si="255"/>
        <v>0</v>
      </c>
      <c r="P223" s="40">
        <f t="shared" si="255"/>
        <v>0</v>
      </c>
      <c r="Q223" s="40">
        <f t="shared" si="255"/>
        <v>0</v>
      </c>
      <c r="R223" s="40">
        <f t="shared" si="255"/>
        <v>0</v>
      </c>
      <c r="S223" s="40">
        <f t="shared" si="255"/>
        <v>0</v>
      </c>
      <c r="T223" s="40">
        <f t="shared" si="255"/>
        <v>0</v>
      </c>
      <c r="U223" s="40">
        <f t="shared" si="255"/>
        <v>0</v>
      </c>
      <c r="V223" s="28">
        <f t="shared" si="255"/>
        <v>0</v>
      </c>
      <c r="W223" s="28">
        <f t="shared" si="255"/>
        <v>0</v>
      </c>
      <c r="X223" s="28">
        <f t="shared" si="255"/>
        <v>0</v>
      </c>
      <c r="Y223" s="28">
        <f t="shared" si="255"/>
        <v>0</v>
      </c>
      <c r="Z223" s="28">
        <f t="shared" si="255"/>
        <v>0</v>
      </c>
      <c r="AA223" s="40">
        <f t="shared" si="255"/>
        <v>0</v>
      </c>
      <c r="AB223" s="62">
        <f t="shared" si="255"/>
        <v>0</v>
      </c>
      <c r="AC223" s="62">
        <f t="shared" si="255"/>
        <v>0</v>
      </c>
      <c r="AD223" s="62">
        <f t="shared" si="255"/>
        <v>0</v>
      </c>
      <c r="AE223" s="62"/>
    </row>
    <row r="224" spans="1:31" x14ac:dyDescent="0.3">
      <c r="A224" s="400" t="s">
        <v>240</v>
      </c>
      <c r="B224" s="400"/>
      <c r="C224" s="400"/>
      <c r="D224" s="400"/>
      <c r="E224" s="81" t="s">
        <v>184</v>
      </c>
      <c r="F224" s="62">
        <f t="shared" si="254"/>
        <v>0</v>
      </c>
      <c r="G224" s="62"/>
      <c r="H224" s="62"/>
      <c r="I224" s="62"/>
      <c r="J224" s="62"/>
      <c r="K224" s="40">
        <f t="shared" ref="K224:AD224" si="256">SUMIFS(K9:K187,$C$9:$C$187,$D$221,$E$9:$E$187,$E$224)</f>
        <v>0</v>
      </c>
      <c r="L224" s="40">
        <f t="shared" si="256"/>
        <v>0</v>
      </c>
      <c r="M224" s="40">
        <f t="shared" si="256"/>
        <v>0</v>
      </c>
      <c r="N224" s="40">
        <f t="shared" si="256"/>
        <v>0</v>
      </c>
      <c r="O224" s="40">
        <f t="shared" si="256"/>
        <v>0</v>
      </c>
      <c r="P224" s="40">
        <f t="shared" si="256"/>
        <v>0</v>
      </c>
      <c r="Q224" s="40">
        <f t="shared" si="256"/>
        <v>0</v>
      </c>
      <c r="R224" s="40">
        <f t="shared" si="256"/>
        <v>0</v>
      </c>
      <c r="S224" s="40">
        <f t="shared" si="256"/>
        <v>0</v>
      </c>
      <c r="T224" s="40">
        <f t="shared" si="256"/>
        <v>0</v>
      </c>
      <c r="U224" s="40">
        <f t="shared" si="256"/>
        <v>0</v>
      </c>
      <c r="V224" s="28">
        <f t="shared" si="256"/>
        <v>0</v>
      </c>
      <c r="W224" s="28">
        <f t="shared" si="256"/>
        <v>0</v>
      </c>
      <c r="X224" s="28">
        <f t="shared" si="256"/>
        <v>0</v>
      </c>
      <c r="Y224" s="28">
        <f t="shared" si="256"/>
        <v>0</v>
      </c>
      <c r="Z224" s="28">
        <f t="shared" si="256"/>
        <v>0</v>
      </c>
      <c r="AA224" s="40">
        <f t="shared" si="256"/>
        <v>0</v>
      </c>
      <c r="AB224" s="62">
        <f t="shared" si="256"/>
        <v>0</v>
      </c>
      <c r="AC224" s="62">
        <f t="shared" si="256"/>
        <v>0</v>
      </c>
      <c r="AD224" s="62">
        <f t="shared" si="256"/>
        <v>0</v>
      </c>
      <c r="AE224" s="62"/>
    </row>
    <row r="225" spans="1:31" x14ac:dyDescent="0.3">
      <c r="A225" s="400" t="s">
        <v>240</v>
      </c>
      <c r="B225" s="400"/>
      <c r="C225" s="400"/>
      <c r="D225" s="400"/>
      <c r="E225" s="81" t="s">
        <v>190</v>
      </c>
      <c r="F225" s="62">
        <f t="shared" si="254"/>
        <v>503</v>
      </c>
      <c r="G225" s="62"/>
      <c r="H225" s="62"/>
      <c r="I225" s="62"/>
      <c r="J225" s="62"/>
      <c r="K225" s="40">
        <f t="shared" ref="K225:AD225" si="257">SUMIFS(K9:K187,$C$9:$C$187,$D$221,$E$9:$E$187,$E$225)</f>
        <v>553</v>
      </c>
      <c r="L225" s="40">
        <f t="shared" si="257"/>
        <v>0</v>
      </c>
      <c r="M225" s="40">
        <f t="shared" si="257"/>
        <v>553</v>
      </c>
      <c r="N225" s="40">
        <f t="shared" si="257"/>
        <v>0</v>
      </c>
      <c r="O225" s="40">
        <f t="shared" si="257"/>
        <v>0</v>
      </c>
      <c r="P225" s="40">
        <f t="shared" si="257"/>
        <v>0</v>
      </c>
      <c r="Q225" s="40">
        <f t="shared" si="257"/>
        <v>0</v>
      </c>
      <c r="R225" s="40">
        <f t="shared" si="257"/>
        <v>332</v>
      </c>
      <c r="S225" s="40">
        <f t="shared" si="257"/>
        <v>0</v>
      </c>
      <c r="T225" s="40">
        <f t="shared" si="257"/>
        <v>0</v>
      </c>
      <c r="U225" s="40">
        <f t="shared" si="257"/>
        <v>0</v>
      </c>
      <c r="V225" s="28">
        <f t="shared" si="257"/>
        <v>0</v>
      </c>
      <c r="W225" s="28">
        <f t="shared" si="257"/>
        <v>0.3</v>
      </c>
      <c r="X225" s="28">
        <f t="shared" si="257"/>
        <v>0.1</v>
      </c>
      <c r="Y225" s="28">
        <f t="shared" si="257"/>
        <v>0.05</v>
      </c>
      <c r="Z225" s="28">
        <f t="shared" si="257"/>
        <v>0.45</v>
      </c>
      <c r="AA225" s="40">
        <f t="shared" si="257"/>
        <v>1</v>
      </c>
      <c r="AB225" s="62">
        <f t="shared" si="257"/>
        <v>0</v>
      </c>
      <c r="AC225" s="62">
        <f t="shared" si="257"/>
        <v>0</v>
      </c>
      <c r="AD225" s="62">
        <f t="shared" si="257"/>
        <v>0</v>
      </c>
      <c r="AE225" s="62"/>
    </row>
    <row r="226" spans="1:31" x14ac:dyDescent="0.3">
      <c r="A226" s="400" t="s">
        <v>240</v>
      </c>
      <c r="B226" s="400"/>
      <c r="C226" s="400"/>
      <c r="D226" s="400"/>
      <c r="E226" s="81" t="s">
        <v>219</v>
      </c>
      <c r="F226" s="62">
        <f t="shared" si="254"/>
        <v>1310</v>
      </c>
      <c r="G226" s="62"/>
      <c r="H226" s="62"/>
      <c r="I226" s="62"/>
      <c r="J226" s="62"/>
      <c r="K226" s="40">
        <f t="shared" ref="K226:AD226" si="258">SUMIFS(K9:K187,$C$9:$C$187,$D$221,$E$9:$E$187,$E$226)</f>
        <v>1377</v>
      </c>
      <c r="L226" s="40">
        <f t="shared" si="258"/>
        <v>0</v>
      </c>
      <c r="M226" s="40">
        <f t="shared" si="258"/>
        <v>1377</v>
      </c>
      <c r="N226" s="40">
        <f t="shared" si="258"/>
        <v>0</v>
      </c>
      <c r="O226" s="40">
        <f t="shared" si="258"/>
        <v>0</v>
      </c>
      <c r="P226" s="40">
        <f t="shared" si="258"/>
        <v>0</v>
      </c>
      <c r="Q226" s="40">
        <f t="shared" si="258"/>
        <v>0</v>
      </c>
      <c r="R226" s="40">
        <f t="shared" si="258"/>
        <v>826</v>
      </c>
      <c r="S226" s="40">
        <f t="shared" si="258"/>
        <v>85</v>
      </c>
      <c r="T226" s="40">
        <f t="shared" si="258"/>
        <v>0</v>
      </c>
      <c r="U226" s="40">
        <f t="shared" si="258"/>
        <v>0</v>
      </c>
      <c r="V226" s="28">
        <f t="shared" si="258"/>
        <v>0.29000000000000004</v>
      </c>
      <c r="W226" s="28">
        <f t="shared" si="258"/>
        <v>0.33999999999999997</v>
      </c>
      <c r="X226" s="28">
        <f t="shared" si="258"/>
        <v>0.52</v>
      </c>
      <c r="Y226" s="28">
        <f t="shared" si="258"/>
        <v>0.18</v>
      </c>
      <c r="Z226" s="28">
        <f t="shared" si="258"/>
        <v>1.33</v>
      </c>
      <c r="AA226" s="40">
        <f t="shared" si="258"/>
        <v>1</v>
      </c>
      <c r="AB226" s="62">
        <f t="shared" si="258"/>
        <v>0</v>
      </c>
      <c r="AC226" s="62">
        <f t="shared" si="258"/>
        <v>0</v>
      </c>
      <c r="AD226" s="62">
        <f t="shared" si="258"/>
        <v>0</v>
      </c>
      <c r="AE226" s="62"/>
    </row>
    <row r="227" spans="1:31" x14ac:dyDescent="0.3">
      <c r="A227" s="400" t="s">
        <v>240</v>
      </c>
      <c r="B227" s="400"/>
      <c r="C227" s="400"/>
      <c r="D227" s="400"/>
      <c r="E227" s="81" t="s">
        <v>202</v>
      </c>
      <c r="F227" s="62">
        <f t="shared" si="254"/>
        <v>0</v>
      </c>
      <c r="G227" s="62"/>
      <c r="H227" s="62"/>
      <c r="I227" s="62"/>
      <c r="J227" s="62"/>
      <c r="K227" s="40">
        <f t="shared" ref="K227:AD227" si="259">SUMIFS(K9:K187,$C$9:$C$187,$D$221,$E$9:$E$187,$E$227)</f>
        <v>0</v>
      </c>
      <c r="L227" s="40">
        <f t="shared" si="259"/>
        <v>0</v>
      </c>
      <c r="M227" s="40">
        <f t="shared" si="259"/>
        <v>0</v>
      </c>
      <c r="N227" s="40">
        <f t="shared" si="259"/>
        <v>0</v>
      </c>
      <c r="O227" s="40">
        <f t="shared" si="259"/>
        <v>0</v>
      </c>
      <c r="P227" s="40">
        <f t="shared" si="259"/>
        <v>0</v>
      </c>
      <c r="Q227" s="40">
        <f t="shared" si="259"/>
        <v>0</v>
      </c>
      <c r="R227" s="40">
        <f t="shared" si="259"/>
        <v>0</v>
      </c>
      <c r="S227" s="40">
        <f t="shared" si="259"/>
        <v>0</v>
      </c>
      <c r="T227" s="40">
        <f t="shared" si="259"/>
        <v>0</v>
      </c>
      <c r="U227" s="40">
        <f t="shared" si="259"/>
        <v>0</v>
      </c>
      <c r="V227" s="28">
        <f t="shared" si="259"/>
        <v>0</v>
      </c>
      <c r="W227" s="28">
        <f t="shared" si="259"/>
        <v>0</v>
      </c>
      <c r="X227" s="28">
        <f t="shared" si="259"/>
        <v>0</v>
      </c>
      <c r="Y227" s="28">
        <f t="shared" si="259"/>
        <v>0</v>
      </c>
      <c r="Z227" s="28">
        <f t="shared" si="259"/>
        <v>0</v>
      </c>
      <c r="AA227" s="40">
        <f t="shared" si="259"/>
        <v>0</v>
      </c>
      <c r="AB227" s="62">
        <f t="shared" si="259"/>
        <v>0</v>
      </c>
      <c r="AC227" s="62">
        <f t="shared" si="259"/>
        <v>0</v>
      </c>
      <c r="AD227" s="62">
        <f t="shared" si="259"/>
        <v>0</v>
      </c>
      <c r="AE227" s="62"/>
    </row>
    <row r="228" spans="1:31" x14ac:dyDescent="0.3">
      <c r="A228" s="400" t="s">
        <v>240</v>
      </c>
      <c r="B228" s="400"/>
      <c r="C228" s="400"/>
      <c r="D228" s="400"/>
      <c r="E228" s="81" t="s">
        <v>200</v>
      </c>
      <c r="F228" s="62">
        <f t="shared" si="254"/>
        <v>0</v>
      </c>
      <c r="G228" s="62"/>
      <c r="H228" s="62"/>
      <c r="I228" s="62"/>
      <c r="J228" s="62"/>
      <c r="K228" s="40">
        <f t="shared" ref="K228:AD228" si="260">SUMIFS(K9:K187,$C$9:$C$187,$D$221,$E$9:$E$187,$E$228)</f>
        <v>0</v>
      </c>
      <c r="L228" s="40">
        <f t="shared" si="260"/>
        <v>0</v>
      </c>
      <c r="M228" s="40">
        <f t="shared" si="260"/>
        <v>0</v>
      </c>
      <c r="N228" s="40">
        <f t="shared" si="260"/>
        <v>0</v>
      </c>
      <c r="O228" s="40">
        <f t="shared" si="260"/>
        <v>0</v>
      </c>
      <c r="P228" s="40">
        <f t="shared" si="260"/>
        <v>0</v>
      </c>
      <c r="Q228" s="40">
        <f t="shared" si="260"/>
        <v>0</v>
      </c>
      <c r="R228" s="40">
        <f t="shared" si="260"/>
        <v>0</v>
      </c>
      <c r="S228" s="40">
        <f t="shared" si="260"/>
        <v>0</v>
      </c>
      <c r="T228" s="40">
        <f t="shared" si="260"/>
        <v>0</v>
      </c>
      <c r="U228" s="40">
        <f t="shared" si="260"/>
        <v>0</v>
      </c>
      <c r="V228" s="28">
        <f t="shared" si="260"/>
        <v>0</v>
      </c>
      <c r="W228" s="28">
        <f t="shared" si="260"/>
        <v>0</v>
      </c>
      <c r="X228" s="28">
        <f t="shared" si="260"/>
        <v>0</v>
      </c>
      <c r="Y228" s="28">
        <f t="shared" si="260"/>
        <v>0</v>
      </c>
      <c r="Z228" s="28">
        <f t="shared" si="260"/>
        <v>0</v>
      </c>
      <c r="AA228" s="40">
        <f t="shared" si="260"/>
        <v>0</v>
      </c>
      <c r="AB228" s="62">
        <f t="shared" si="260"/>
        <v>0</v>
      </c>
      <c r="AC228" s="62">
        <f t="shared" si="260"/>
        <v>0</v>
      </c>
      <c r="AD228" s="62">
        <f t="shared" si="260"/>
        <v>0</v>
      </c>
      <c r="AE228" s="62"/>
    </row>
    <row r="229" spans="1:31" x14ac:dyDescent="0.3">
      <c r="A229" s="400" t="s">
        <v>240</v>
      </c>
      <c r="B229" s="400"/>
      <c r="C229" s="400"/>
      <c r="D229" s="400"/>
      <c r="E229" s="81" t="s">
        <v>208</v>
      </c>
      <c r="F229" s="62">
        <f t="shared" si="254"/>
        <v>0</v>
      </c>
      <c r="G229" s="62"/>
      <c r="H229" s="62"/>
      <c r="I229" s="62"/>
      <c r="J229" s="62"/>
      <c r="K229" s="40">
        <f t="shared" ref="K229:AD229" si="261">SUMIFS(K9:K187,$C$9:$C$187,$D$221,$E$9:$E$187,$E$229)</f>
        <v>0</v>
      </c>
      <c r="L229" s="40">
        <f t="shared" si="261"/>
        <v>0</v>
      </c>
      <c r="M229" s="40">
        <f t="shared" si="261"/>
        <v>0</v>
      </c>
      <c r="N229" s="40">
        <f t="shared" si="261"/>
        <v>0</v>
      </c>
      <c r="O229" s="40">
        <f t="shared" si="261"/>
        <v>0</v>
      </c>
      <c r="P229" s="40">
        <f t="shared" si="261"/>
        <v>0</v>
      </c>
      <c r="Q229" s="40">
        <f t="shared" si="261"/>
        <v>0</v>
      </c>
      <c r="R229" s="40">
        <f t="shared" si="261"/>
        <v>0</v>
      </c>
      <c r="S229" s="40">
        <f t="shared" si="261"/>
        <v>0</v>
      </c>
      <c r="T229" s="40">
        <f t="shared" si="261"/>
        <v>0</v>
      </c>
      <c r="U229" s="40">
        <f t="shared" si="261"/>
        <v>0</v>
      </c>
      <c r="V229" s="28">
        <f t="shared" si="261"/>
        <v>0</v>
      </c>
      <c r="W229" s="28">
        <f t="shared" si="261"/>
        <v>0</v>
      </c>
      <c r="X229" s="28">
        <f t="shared" si="261"/>
        <v>0</v>
      </c>
      <c r="Y229" s="28">
        <f t="shared" si="261"/>
        <v>0</v>
      </c>
      <c r="Z229" s="28">
        <f t="shared" si="261"/>
        <v>0</v>
      </c>
      <c r="AA229" s="40">
        <f t="shared" si="261"/>
        <v>0</v>
      </c>
      <c r="AB229" s="40">
        <f t="shared" si="261"/>
        <v>0</v>
      </c>
      <c r="AC229" s="40">
        <f t="shared" si="261"/>
        <v>0</v>
      </c>
      <c r="AD229" s="40">
        <f t="shared" si="261"/>
        <v>0</v>
      </c>
      <c r="AE229" s="62"/>
    </row>
    <row r="230" spans="1:31" x14ac:dyDescent="0.3">
      <c r="A230" s="400" t="s">
        <v>240</v>
      </c>
      <c r="B230" s="400"/>
      <c r="C230" s="400"/>
      <c r="D230" s="400"/>
      <c r="E230" s="81" t="s">
        <v>224</v>
      </c>
      <c r="F230" s="62">
        <f t="shared" si="254"/>
        <v>1242</v>
      </c>
      <c r="G230" s="62"/>
      <c r="H230" s="62"/>
      <c r="I230" s="62"/>
      <c r="J230" s="62"/>
      <c r="K230" s="40">
        <f t="shared" ref="K230:AD230" si="262">SUMIFS(K9:K187,$C$9:$C$187,$D$221,$E$9:$E$187,$E$230)</f>
        <v>0</v>
      </c>
      <c r="L230" s="40">
        <f t="shared" si="262"/>
        <v>0</v>
      </c>
      <c r="M230" s="40">
        <f t="shared" si="262"/>
        <v>0</v>
      </c>
      <c r="N230" s="40">
        <f t="shared" si="262"/>
        <v>0</v>
      </c>
      <c r="O230" s="40">
        <f t="shared" si="262"/>
        <v>0</v>
      </c>
      <c r="P230" s="40">
        <f t="shared" si="262"/>
        <v>0</v>
      </c>
      <c r="Q230" s="40">
        <f t="shared" si="262"/>
        <v>0</v>
      </c>
      <c r="R230" s="40">
        <f t="shared" si="262"/>
        <v>0</v>
      </c>
      <c r="S230" s="40">
        <f t="shared" si="262"/>
        <v>0</v>
      </c>
      <c r="T230" s="40">
        <f t="shared" si="262"/>
        <v>0</v>
      </c>
      <c r="U230" s="40">
        <f t="shared" si="262"/>
        <v>0</v>
      </c>
      <c r="V230" s="28">
        <f t="shared" si="262"/>
        <v>0</v>
      </c>
      <c r="W230" s="28">
        <f t="shared" si="262"/>
        <v>0</v>
      </c>
      <c r="X230" s="28">
        <f t="shared" si="262"/>
        <v>0</v>
      </c>
      <c r="Y230" s="28">
        <f t="shared" si="262"/>
        <v>0</v>
      </c>
      <c r="Z230" s="28">
        <f t="shared" si="262"/>
        <v>0</v>
      </c>
      <c r="AA230" s="40">
        <f t="shared" si="262"/>
        <v>0</v>
      </c>
      <c r="AB230" s="40">
        <f t="shared" si="262"/>
        <v>1242</v>
      </c>
      <c r="AC230" s="40">
        <f t="shared" si="262"/>
        <v>0</v>
      </c>
      <c r="AD230" s="40">
        <f t="shared" si="262"/>
        <v>0</v>
      </c>
      <c r="AE230" s="62"/>
    </row>
    <row r="231" spans="1:31" x14ac:dyDescent="0.3">
      <c r="A231" s="400" t="s">
        <v>240</v>
      </c>
      <c r="B231" s="400"/>
      <c r="C231" s="400"/>
      <c r="D231" s="400"/>
      <c r="E231" s="81" t="s">
        <v>189</v>
      </c>
      <c r="F231" s="62">
        <f t="shared" si="254"/>
        <v>0</v>
      </c>
      <c r="G231" s="62"/>
      <c r="H231" s="62"/>
      <c r="I231" s="62"/>
      <c r="J231" s="62"/>
      <c r="K231" s="40">
        <f t="shared" ref="K231:AD231" si="263">SUMIFS(K9:K187,$C$9:$C$187,$D$221,$E$9:$E$187,$E$231)</f>
        <v>0</v>
      </c>
      <c r="L231" s="40">
        <f t="shared" si="263"/>
        <v>0</v>
      </c>
      <c r="M231" s="40">
        <f t="shared" si="263"/>
        <v>0</v>
      </c>
      <c r="N231" s="40">
        <f t="shared" si="263"/>
        <v>0</v>
      </c>
      <c r="O231" s="40">
        <f t="shared" si="263"/>
        <v>0</v>
      </c>
      <c r="P231" s="40">
        <f t="shared" si="263"/>
        <v>0</v>
      </c>
      <c r="Q231" s="40">
        <f t="shared" si="263"/>
        <v>0</v>
      </c>
      <c r="R231" s="40">
        <f t="shared" si="263"/>
        <v>0</v>
      </c>
      <c r="S231" s="40">
        <f t="shared" si="263"/>
        <v>0</v>
      </c>
      <c r="T231" s="40">
        <f t="shared" si="263"/>
        <v>0</v>
      </c>
      <c r="U231" s="40">
        <f t="shared" si="263"/>
        <v>0</v>
      </c>
      <c r="V231" s="28">
        <f t="shared" si="263"/>
        <v>0</v>
      </c>
      <c r="W231" s="28">
        <f t="shared" si="263"/>
        <v>0</v>
      </c>
      <c r="X231" s="28">
        <f t="shared" si="263"/>
        <v>0</v>
      </c>
      <c r="Y231" s="28">
        <f t="shared" si="263"/>
        <v>0</v>
      </c>
      <c r="Z231" s="28">
        <f t="shared" si="263"/>
        <v>0</v>
      </c>
      <c r="AA231" s="40">
        <f t="shared" si="263"/>
        <v>0</v>
      </c>
      <c r="AB231" s="40">
        <f t="shared" si="263"/>
        <v>0</v>
      </c>
      <c r="AC231" s="40">
        <f t="shared" si="263"/>
        <v>0</v>
      </c>
      <c r="AD231" s="40">
        <f t="shared" si="263"/>
        <v>0</v>
      </c>
      <c r="AE231" s="62"/>
    </row>
    <row r="232" spans="1:31" x14ac:dyDescent="0.3">
      <c r="A232" s="400" t="s">
        <v>240</v>
      </c>
      <c r="B232" s="400"/>
      <c r="C232" s="400"/>
      <c r="D232" s="400"/>
      <c r="E232" s="81" t="s">
        <v>49</v>
      </c>
      <c r="F232" s="62">
        <f t="shared" si="254"/>
        <v>0</v>
      </c>
      <c r="G232" s="62"/>
      <c r="H232" s="62"/>
      <c r="I232" s="62"/>
      <c r="J232" s="62"/>
      <c r="K232" s="40">
        <f t="shared" ref="K232:AD232" si="264">SUMIFS(K9:K187,$C$9:$C$187,$D$221,$E$9:$E$187,$E$232)</f>
        <v>0</v>
      </c>
      <c r="L232" s="40">
        <f t="shared" si="264"/>
        <v>0</v>
      </c>
      <c r="M232" s="40">
        <f t="shared" si="264"/>
        <v>0</v>
      </c>
      <c r="N232" s="40">
        <f t="shared" si="264"/>
        <v>0</v>
      </c>
      <c r="O232" s="40">
        <f t="shared" si="264"/>
        <v>0</v>
      </c>
      <c r="P232" s="40">
        <f t="shared" si="264"/>
        <v>0</v>
      </c>
      <c r="Q232" s="40">
        <f t="shared" si="264"/>
        <v>0</v>
      </c>
      <c r="R232" s="40">
        <f t="shared" si="264"/>
        <v>0</v>
      </c>
      <c r="S232" s="40">
        <f t="shared" si="264"/>
        <v>0</v>
      </c>
      <c r="T232" s="40">
        <f t="shared" si="264"/>
        <v>0</v>
      </c>
      <c r="U232" s="40">
        <f t="shared" si="264"/>
        <v>0</v>
      </c>
      <c r="V232" s="28">
        <f t="shared" si="264"/>
        <v>0</v>
      </c>
      <c r="W232" s="28">
        <f t="shared" si="264"/>
        <v>0</v>
      </c>
      <c r="X232" s="28">
        <f t="shared" si="264"/>
        <v>0</v>
      </c>
      <c r="Y232" s="28">
        <f t="shared" si="264"/>
        <v>0</v>
      </c>
      <c r="Z232" s="28">
        <f t="shared" si="264"/>
        <v>0</v>
      </c>
      <c r="AA232" s="40">
        <f t="shared" si="264"/>
        <v>0</v>
      </c>
      <c r="AB232" s="40">
        <f t="shared" si="264"/>
        <v>0</v>
      </c>
      <c r="AC232" s="40">
        <f t="shared" si="264"/>
        <v>0</v>
      </c>
      <c r="AD232" s="40">
        <f t="shared" si="264"/>
        <v>0</v>
      </c>
      <c r="AE232" s="62"/>
    </row>
    <row r="233" spans="1:31" ht="28.5" customHeight="1" x14ac:dyDescent="0.3">
      <c r="A233" s="400" t="s">
        <v>240</v>
      </c>
      <c r="B233" s="400"/>
      <c r="C233" s="400"/>
      <c r="D233" s="400"/>
      <c r="E233" s="81" t="s">
        <v>186</v>
      </c>
      <c r="F233" s="62"/>
      <c r="G233" s="62"/>
      <c r="H233" s="62"/>
      <c r="I233" s="62"/>
      <c r="J233" s="62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28">
        <f t="shared" ref="V233:AD233" si="265">SUMIFS(V9:V187,$C$9:$C$187,$D$221,$E$9:$E$187,$E$233)</f>
        <v>0</v>
      </c>
      <c r="W233" s="28">
        <f t="shared" si="265"/>
        <v>0</v>
      </c>
      <c r="X233" s="28">
        <f t="shared" si="265"/>
        <v>0</v>
      </c>
      <c r="Y233" s="28">
        <f t="shared" si="265"/>
        <v>0</v>
      </c>
      <c r="Z233" s="28">
        <f t="shared" si="265"/>
        <v>0</v>
      </c>
      <c r="AA233" s="40">
        <f t="shared" si="265"/>
        <v>0</v>
      </c>
      <c r="AB233" s="62">
        <f t="shared" si="265"/>
        <v>0</v>
      </c>
      <c r="AC233" s="62">
        <f t="shared" si="265"/>
        <v>0</v>
      </c>
      <c r="AD233" s="62">
        <f t="shared" si="265"/>
        <v>0</v>
      </c>
      <c r="AE233" s="62"/>
    </row>
    <row r="234" spans="1:31" ht="28.5" customHeight="1" x14ac:dyDescent="0.3">
      <c r="A234" s="400" t="s">
        <v>240</v>
      </c>
      <c r="B234" s="400"/>
      <c r="C234" s="400"/>
      <c r="D234" s="400"/>
      <c r="E234" s="81" t="s">
        <v>221</v>
      </c>
      <c r="F234" s="62"/>
      <c r="G234" s="62"/>
      <c r="H234" s="62"/>
      <c r="I234" s="62"/>
      <c r="J234" s="62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28">
        <f t="shared" ref="V234:AA234" si="266">SUMIFS(V9:V187,$C$9:$C$187,$D$221,$E$9:$E$187,$E$234)</f>
        <v>0</v>
      </c>
      <c r="W234" s="28">
        <f t="shared" si="266"/>
        <v>0</v>
      </c>
      <c r="X234" s="28">
        <f t="shared" si="266"/>
        <v>0</v>
      </c>
      <c r="Y234" s="28">
        <f t="shared" si="266"/>
        <v>0</v>
      </c>
      <c r="Z234" s="28">
        <f t="shared" si="266"/>
        <v>0</v>
      </c>
      <c r="AA234" s="40">
        <f t="shared" si="266"/>
        <v>0</v>
      </c>
      <c r="AB234" s="28"/>
      <c r="AC234" s="28"/>
      <c r="AD234" s="28"/>
      <c r="AE234" s="62"/>
    </row>
    <row r="235" spans="1:31" x14ac:dyDescent="0.3">
      <c r="A235" s="400" t="s">
        <v>240</v>
      </c>
      <c r="B235" s="400"/>
      <c r="C235" s="400"/>
      <c r="D235" s="400"/>
      <c r="E235" s="81" t="s">
        <v>374</v>
      </c>
      <c r="F235" s="62"/>
      <c r="G235" s="62"/>
      <c r="H235" s="62"/>
      <c r="I235" s="62"/>
      <c r="J235" s="62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28">
        <f t="shared" ref="V235:AA235" si="267">SUMIFS(V9:V187,$C$9:$C$187,$D$221,$E$9:$E$187,$E$235)</f>
        <v>0</v>
      </c>
      <c r="W235" s="28">
        <f t="shared" si="267"/>
        <v>0</v>
      </c>
      <c r="X235" s="28">
        <f t="shared" si="267"/>
        <v>0</v>
      </c>
      <c r="Y235" s="28">
        <f t="shared" si="267"/>
        <v>0</v>
      </c>
      <c r="Z235" s="28">
        <f t="shared" si="267"/>
        <v>0</v>
      </c>
      <c r="AA235" s="40">
        <f t="shared" si="267"/>
        <v>0</v>
      </c>
      <c r="AB235" s="62"/>
      <c r="AC235" s="62"/>
      <c r="AD235" s="62"/>
      <c r="AE235" s="62"/>
    </row>
    <row r="236" spans="1:31" x14ac:dyDescent="0.3">
      <c r="A236" s="402" t="s">
        <v>241</v>
      </c>
      <c r="B236" s="402"/>
      <c r="C236" s="402"/>
      <c r="D236" s="402"/>
      <c r="E236" s="143"/>
      <c r="F236" s="143">
        <f>SUM(F223:F235)</f>
        <v>3055</v>
      </c>
      <c r="G236" s="143"/>
      <c r="H236" s="143"/>
      <c r="I236" s="143"/>
      <c r="J236" s="143"/>
      <c r="K236" s="144">
        <f>SUM(K223:K235)</f>
        <v>1930</v>
      </c>
      <c r="L236" s="144">
        <f>SUM(L223:L235)</f>
        <v>0</v>
      </c>
      <c r="M236" s="144">
        <f>SUM(M223:M235)</f>
        <v>1930</v>
      </c>
      <c r="N236" s="144">
        <f>SUM(N223:N235)</f>
        <v>0</v>
      </c>
      <c r="O236" s="144">
        <f>SUM(O223:O235)</f>
        <v>0</v>
      </c>
      <c r="P236" s="144">
        <f t="shared" ref="P236:Q236" si="268">SUM(P223:P235)</f>
        <v>0</v>
      </c>
      <c r="Q236" s="144">
        <f t="shared" si="268"/>
        <v>0</v>
      </c>
      <c r="R236" s="144">
        <f>SUM(R223:R235)</f>
        <v>1158</v>
      </c>
      <c r="S236" s="144">
        <f>SUM(S223:S235)</f>
        <v>85</v>
      </c>
      <c r="T236" s="144">
        <f>SUM(T223:T235)</f>
        <v>0</v>
      </c>
      <c r="U236" s="144">
        <f>SUM(U223:U235)</f>
        <v>0</v>
      </c>
      <c r="V236" s="145">
        <f t="shared" ref="V236:AD236" si="269">SUM(V223:V235)</f>
        <v>0.29000000000000004</v>
      </c>
      <c r="W236" s="145">
        <f t="shared" si="269"/>
        <v>0.6399999999999999</v>
      </c>
      <c r="X236" s="145">
        <f t="shared" si="269"/>
        <v>0.62</v>
      </c>
      <c r="Y236" s="145">
        <f t="shared" si="269"/>
        <v>0.22999999999999998</v>
      </c>
      <c r="Z236" s="145">
        <f t="shared" si="269"/>
        <v>1.78</v>
      </c>
      <c r="AA236" s="144">
        <f t="shared" si="269"/>
        <v>2</v>
      </c>
      <c r="AB236" s="143">
        <f t="shared" si="269"/>
        <v>1242</v>
      </c>
      <c r="AC236" s="143">
        <f t="shared" si="269"/>
        <v>0</v>
      </c>
      <c r="AD236" s="143">
        <f t="shared" si="269"/>
        <v>0</v>
      </c>
      <c r="AE236" s="143"/>
    </row>
    <row r="239" spans="1:31" x14ac:dyDescent="0.3">
      <c r="E239" s="31"/>
    </row>
    <row r="240" spans="1:31" x14ac:dyDescent="0.3">
      <c r="E240" s="31"/>
    </row>
    <row r="241" spans="3:7" x14ac:dyDescent="0.3">
      <c r="E241" s="31"/>
    </row>
    <row r="242" spans="3:7" x14ac:dyDescent="0.3">
      <c r="E242" s="31"/>
    </row>
    <row r="243" spans="3:7" x14ac:dyDescent="0.3">
      <c r="E243" s="31"/>
    </row>
    <row r="244" spans="3:7" x14ac:dyDescent="0.3">
      <c r="E244" s="31"/>
    </row>
    <row r="245" spans="3:7" x14ac:dyDescent="0.3">
      <c r="E245" s="31"/>
    </row>
    <row r="247" spans="3:7" x14ac:dyDescent="0.3">
      <c r="C247" s="63"/>
      <c r="D247" s="63"/>
      <c r="E247" s="3"/>
      <c r="F247" s="3"/>
      <c r="G247" s="3"/>
    </row>
    <row r="248" spans="3:7" x14ac:dyDescent="0.3">
      <c r="C248" s="63"/>
      <c r="D248" s="63"/>
      <c r="E248" s="3"/>
      <c r="F248" s="3"/>
      <c r="G248" s="3"/>
    </row>
    <row r="249" spans="3:7" x14ac:dyDescent="0.3">
      <c r="C249" s="63"/>
      <c r="D249" s="63"/>
      <c r="E249" s="3"/>
      <c r="F249" s="3"/>
      <c r="G249" s="3"/>
    </row>
    <row r="250" spans="3:7" x14ac:dyDescent="0.3">
      <c r="C250" s="63"/>
      <c r="D250" s="63"/>
      <c r="E250" s="3"/>
      <c r="F250" s="3"/>
      <c r="G250" s="3"/>
    </row>
    <row r="251" spans="3:7" x14ac:dyDescent="0.3">
      <c r="C251" s="63"/>
      <c r="D251" s="63"/>
      <c r="E251" s="3"/>
      <c r="F251" s="3"/>
      <c r="G251" s="3"/>
    </row>
    <row r="252" spans="3:7" x14ac:dyDescent="0.3">
      <c r="C252" s="63"/>
      <c r="D252" s="63"/>
      <c r="E252" s="3"/>
      <c r="F252" s="3"/>
      <c r="G252" s="3"/>
    </row>
    <row r="253" spans="3:7" x14ac:dyDescent="0.3">
      <c r="C253" s="63"/>
      <c r="D253" s="63"/>
      <c r="E253" s="3"/>
      <c r="F253" s="3"/>
      <c r="G253" s="3"/>
    </row>
    <row r="254" spans="3:7" x14ac:dyDescent="0.3">
      <c r="C254" s="63"/>
      <c r="D254" s="63"/>
      <c r="E254" s="3"/>
    </row>
    <row r="255" spans="3:7" x14ac:dyDescent="0.3">
      <c r="C255" s="63"/>
      <c r="E255" s="3"/>
    </row>
    <row r="256" spans="3:7" x14ac:dyDescent="0.3">
      <c r="C256" s="63"/>
      <c r="E256" s="3"/>
    </row>
  </sheetData>
  <mergeCells count="58">
    <mergeCell ref="A236:D236"/>
    <mergeCell ref="A223:D223"/>
    <mergeCell ref="A224:D224"/>
    <mergeCell ref="A225:D225"/>
    <mergeCell ref="A226:D226"/>
    <mergeCell ref="A227:D227"/>
    <mergeCell ref="A228:D228"/>
    <mergeCell ref="A233:D233"/>
    <mergeCell ref="A235:D235"/>
    <mergeCell ref="A230:D230"/>
    <mergeCell ref="A234:D234"/>
    <mergeCell ref="A231:D231"/>
    <mergeCell ref="A232:D232"/>
    <mergeCell ref="AE3:AE7"/>
    <mergeCell ref="B4:B7"/>
    <mergeCell ref="D4:D7"/>
    <mergeCell ref="E4:E7"/>
    <mergeCell ref="F4:F6"/>
    <mergeCell ref="G4:G6"/>
    <mergeCell ref="H4:H7"/>
    <mergeCell ref="I4:I6"/>
    <mergeCell ref="J4:J6"/>
    <mergeCell ref="K4:M4"/>
    <mergeCell ref="V3:Y3"/>
    <mergeCell ref="AB3:AB6"/>
    <mergeCell ref="K5:L5"/>
    <mergeCell ref="AD3:AD6"/>
    <mergeCell ref="M5:M6"/>
    <mergeCell ref="V4:W5"/>
    <mergeCell ref="AC3:AC6"/>
    <mergeCell ref="C203:E203"/>
    <mergeCell ref="A193:D193"/>
    <mergeCell ref="C4:C7"/>
    <mergeCell ref="A3:A7"/>
    <mergeCell ref="B3:H3"/>
    <mergeCell ref="A192:D192"/>
    <mergeCell ref="A187:D187"/>
    <mergeCell ref="A190:D190"/>
    <mergeCell ref="A188:D188"/>
    <mergeCell ref="A195:D195"/>
    <mergeCell ref="A196:D196"/>
    <mergeCell ref="Z4:Z6"/>
    <mergeCell ref="AA3:AA6"/>
    <mergeCell ref="A191:D191"/>
    <mergeCell ref="X4:Y5"/>
    <mergeCell ref="U3:U6"/>
    <mergeCell ref="A194:D194"/>
    <mergeCell ref="A229:D229"/>
    <mergeCell ref="I3:J3"/>
    <mergeCell ref="R3:S5"/>
    <mergeCell ref="T3:T6"/>
    <mergeCell ref="O4:O6"/>
    <mergeCell ref="N4:N6"/>
    <mergeCell ref="K3:Q3"/>
    <mergeCell ref="P4:P6"/>
    <mergeCell ref="Q4:Q6"/>
    <mergeCell ref="A189:D189"/>
    <mergeCell ref="O210:AB210"/>
  </mergeCells>
  <phoneticPr fontId="23" type="noConversion"/>
  <pageMargins left="0.98425196850393704" right="0" top="0.74803149606299213" bottom="0.74803149606299213" header="0.31496062992125984" footer="0.31496062992125984"/>
  <pageSetup paperSize="8" scale="67" orientation="landscape" r:id="rId1"/>
  <rowBreaks count="1" manualBreakCount="1">
    <brk id="216" max="3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4AA9E-18B2-4464-A601-B37B9B2F99A6}">
  <dimension ref="A1:AO157"/>
  <sheetViews>
    <sheetView zoomScale="90" zoomScaleNormal="90" zoomScaleSheetLayoutView="70" zoomScalePageLayoutView="85" workbookViewId="0">
      <selection activeCell="W101" sqref="W101"/>
    </sheetView>
  </sheetViews>
  <sheetFormatPr defaultRowHeight="14.4" x14ac:dyDescent="0.3"/>
  <cols>
    <col min="1" max="1" width="3.6640625" customWidth="1"/>
    <col min="2" max="2" width="7.5546875" customWidth="1"/>
    <col min="3" max="3" width="9" customWidth="1"/>
    <col min="4" max="4" width="9.33203125" customWidth="1"/>
    <col min="5" max="5" width="7.44140625" customWidth="1"/>
    <col min="6" max="6" width="9.88671875" customWidth="1"/>
    <col min="7" max="7" width="11" customWidth="1"/>
    <col min="8" max="8" width="10" customWidth="1"/>
    <col min="9" max="9" width="8.109375" customWidth="1"/>
    <col min="10" max="10" width="11.33203125" customWidth="1"/>
    <col min="11" max="11" width="9.44140625" customWidth="1"/>
    <col min="12" max="12" width="10" customWidth="1"/>
    <col min="13" max="13" width="7" customWidth="1"/>
    <col min="14" max="14" width="6.44140625" customWidth="1"/>
    <col min="15" max="15" width="3" customWidth="1"/>
    <col min="16" max="16" width="4.33203125" customWidth="1"/>
    <col min="17" max="17" width="7" customWidth="1"/>
    <col min="18" max="18" width="10.6640625" customWidth="1"/>
    <col min="19" max="19" width="9.88671875" customWidth="1"/>
    <col min="20" max="20" width="10.6640625" customWidth="1"/>
    <col min="21" max="21" width="6.88671875" customWidth="1"/>
    <col min="22" max="22" width="10.109375" customWidth="1"/>
    <col min="23" max="23" width="13.33203125" customWidth="1"/>
    <col min="24" max="24" width="7.5546875" customWidth="1"/>
    <col min="25" max="25" width="10.33203125" customWidth="1"/>
    <col min="26" max="26" width="10" customWidth="1"/>
    <col min="27" max="27" width="11.44140625" customWidth="1"/>
  </cols>
  <sheetData>
    <row r="1" spans="1:32" ht="15.6" x14ac:dyDescent="0.3">
      <c r="A1" s="29" t="s">
        <v>713</v>
      </c>
    </row>
    <row r="2" spans="1:32" x14ac:dyDescent="0.3">
      <c r="A2" s="418" t="s">
        <v>714</v>
      </c>
      <c r="B2" s="418"/>
      <c r="C2" s="418"/>
      <c r="D2" s="418"/>
      <c r="E2" s="418"/>
      <c r="F2" s="418"/>
      <c r="G2" s="418"/>
      <c r="H2" s="39"/>
      <c r="I2" s="39"/>
      <c r="J2" s="39"/>
    </row>
    <row r="3" spans="1:32" ht="15" customHeight="1" x14ac:dyDescent="0.3">
      <c r="A3" s="395" t="s">
        <v>31</v>
      </c>
      <c r="B3" s="395" t="s">
        <v>242</v>
      </c>
      <c r="C3" s="395" t="s">
        <v>145</v>
      </c>
      <c r="D3" s="353" t="s">
        <v>136</v>
      </c>
      <c r="E3" s="353"/>
      <c r="F3" s="395" t="s">
        <v>243</v>
      </c>
      <c r="G3" s="395"/>
      <c r="H3" s="395" t="s">
        <v>244</v>
      </c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  <c r="V3" s="395"/>
      <c r="W3" s="353" t="s">
        <v>245</v>
      </c>
      <c r="X3" s="353"/>
      <c r="Y3" s="353"/>
      <c r="Z3" s="353"/>
      <c r="AA3" s="353" t="s">
        <v>98</v>
      </c>
    </row>
    <row r="4" spans="1:32" ht="18.75" customHeight="1" x14ac:dyDescent="0.3">
      <c r="A4" s="395"/>
      <c r="B4" s="395"/>
      <c r="C4" s="395"/>
      <c r="D4" s="353" t="s">
        <v>144</v>
      </c>
      <c r="E4" s="395" t="s">
        <v>246</v>
      </c>
      <c r="F4" s="395"/>
      <c r="G4" s="395"/>
      <c r="H4" s="395" t="s">
        <v>247</v>
      </c>
      <c r="I4" s="395" t="s">
        <v>248</v>
      </c>
      <c r="J4" s="395" t="s">
        <v>249</v>
      </c>
      <c r="K4" s="395" t="s">
        <v>250</v>
      </c>
      <c r="L4" s="395" t="s">
        <v>251</v>
      </c>
      <c r="M4" s="395" t="s">
        <v>147</v>
      </c>
      <c r="N4" s="395" t="s">
        <v>252</v>
      </c>
      <c r="O4" s="395"/>
      <c r="P4" s="395"/>
      <c r="Q4" s="395"/>
      <c r="R4" s="395" t="s">
        <v>253</v>
      </c>
      <c r="S4" s="395" t="s">
        <v>154</v>
      </c>
      <c r="T4" s="395" t="s">
        <v>254</v>
      </c>
      <c r="U4" s="395" t="s">
        <v>255</v>
      </c>
      <c r="V4" s="395" t="s">
        <v>347</v>
      </c>
      <c r="W4" s="353" t="s">
        <v>252</v>
      </c>
      <c r="X4" s="353" t="s">
        <v>147</v>
      </c>
      <c r="Y4" s="395" t="s">
        <v>256</v>
      </c>
      <c r="Z4" s="395" t="s">
        <v>257</v>
      </c>
      <c r="AA4" s="353"/>
    </row>
    <row r="5" spans="1:32" ht="64.95" customHeight="1" x14ac:dyDescent="0.3">
      <c r="A5" s="395"/>
      <c r="B5" s="395"/>
      <c r="C5" s="395"/>
      <c r="D5" s="353"/>
      <c r="E5" s="395"/>
      <c r="F5" s="137" t="s">
        <v>258</v>
      </c>
      <c r="G5" s="103" t="s">
        <v>259</v>
      </c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53"/>
      <c r="X5" s="353"/>
      <c r="Y5" s="395"/>
      <c r="Z5" s="395"/>
      <c r="AA5" s="353"/>
    </row>
    <row r="6" spans="1:32" ht="27" customHeight="1" x14ac:dyDescent="0.3">
      <c r="A6" s="395"/>
      <c r="B6" s="395"/>
      <c r="C6" s="395"/>
      <c r="D6" s="353"/>
      <c r="E6" s="103" t="s">
        <v>260</v>
      </c>
      <c r="F6" s="103" t="s">
        <v>261</v>
      </c>
      <c r="G6" s="103" t="s">
        <v>262</v>
      </c>
      <c r="H6" s="103" t="s">
        <v>64</v>
      </c>
      <c r="I6" s="103" t="s">
        <v>64</v>
      </c>
      <c r="J6" s="103" t="s">
        <v>263</v>
      </c>
      <c r="K6" s="103" t="s">
        <v>64</v>
      </c>
      <c r="L6" s="103" t="s">
        <v>64</v>
      </c>
      <c r="M6" s="103" t="s">
        <v>64</v>
      </c>
      <c r="N6" s="395"/>
      <c r="O6" s="395"/>
      <c r="P6" s="395"/>
      <c r="Q6" s="395"/>
      <c r="R6" s="103" t="s">
        <v>89</v>
      </c>
      <c r="S6" s="103" t="s">
        <v>89</v>
      </c>
      <c r="T6" s="103" t="s">
        <v>89</v>
      </c>
      <c r="U6" s="103" t="s">
        <v>20</v>
      </c>
      <c r="V6" s="103" t="s">
        <v>64</v>
      </c>
      <c r="W6" s="103" t="s">
        <v>264</v>
      </c>
      <c r="X6" s="103" t="s">
        <v>64</v>
      </c>
      <c r="Y6" s="103" t="s">
        <v>89</v>
      </c>
      <c r="Z6" s="103" t="s">
        <v>89</v>
      </c>
      <c r="AA6" s="353"/>
    </row>
    <row r="7" spans="1:32" x14ac:dyDescent="0.3">
      <c r="A7" s="138" t="s">
        <v>36</v>
      </c>
      <c r="B7" s="119" t="s">
        <v>37</v>
      </c>
      <c r="C7" s="119" t="s">
        <v>38</v>
      </c>
      <c r="D7" s="119" t="s">
        <v>39</v>
      </c>
      <c r="E7" s="119" t="s">
        <v>40</v>
      </c>
      <c r="F7" s="119" t="s">
        <v>41</v>
      </c>
      <c r="G7" s="119" t="s">
        <v>42</v>
      </c>
      <c r="H7" s="119" t="s">
        <v>43</v>
      </c>
      <c r="I7" s="119" t="s">
        <v>44</v>
      </c>
      <c r="J7" s="119" t="s">
        <v>45</v>
      </c>
      <c r="K7" s="119" t="s">
        <v>46</v>
      </c>
      <c r="L7" s="119" t="s">
        <v>47</v>
      </c>
      <c r="M7" s="119" t="s">
        <v>48</v>
      </c>
      <c r="N7" s="357" t="s">
        <v>49</v>
      </c>
      <c r="O7" s="357"/>
      <c r="P7" s="357"/>
      <c r="Q7" s="357"/>
      <c r="R7" s="119" t="s">
        <v>50</v>
      </c>
      <c r="S7" s="119" t="s">
        <v>51</v>
      </c>
      <c r="T7" s="119" t="s">
        <v>169</v>
      </c>
      <c r="U7" s="119" t="s">
        <v>170</v>
      </c>
      <c r="V7" s="119" t="s">
        <v>171</v>
      </c>
      <c r="W7" s="119" t="s">
        <v>172</v>
      </c>
      <c r="X7" s="119" t="s">
        <v>173</v>
      </c>
      <c r="Y7" s="119" t="s">
        <v>174</v>
      </c>
      <c r="Z7" s="119" t="s">
        <v>175</v>
      </c>
      <c r="AA7" s="146" t="s">
        <v>176</v>
      </c>
      <c r="AB7" s="6"/>
      <c r="AC7" s="6"/>
      <c r="AD7" s="6"/>
      <c r="AE7" s="6"/>
      <c r="AF7" s="6"/>
    </row>
    <row r="8" spans="1:32" ht="30" customHeight="1" x14ac:dyDescent="0.3">
      <c r="A8" s="62">
        <v>1</v>
      </c>
      <c r="B8" s="83" t="s">
        <v>474</v>
      </c>
      <c r="C8" s="83" t="s">
        <v>122</v>
      </c>
      <c r="D8" s="83">
        <v>101</v>
      </c>
      <c r="E8" s="83">
        <v>3.79</v>
      </c>
      <c r="F8" s="83">
        <v>190</v>
      </c>
      <c r="G8" s="72">
        <f t="shared" ref="G8:G13" si="0">E8*F8</f>
        <v>720.1</v>
      </c>
      <c r="H8" s="83">
        <v>665</v>
      </c>
      <c r="I8" s="83">
        <v>4.5</v>
      </c>
      <c r="J8" s="42"/>
      <c r="K8" s="105"/>
      <c r="L8" s="42">
        <v>1.8</v>
      </c>
      <c r="M8" s="83">
        <f t="shared" ref="M8:M12" si="1">P8</f>
        <v>10</v>
      </c>
      <c r="N8" s="83">
        <v>100</v>
      </c>
      <c r="O8" s="83" t="s">
        <v>478</v>
      </c>
      <c r="P8" s="83">
        <v>10</v>
      </c>
      <c r="Q8" s="44" t="s">
        <v>502</v>
      </c>
      <c r="R8" s="83">
        <v>10</v>
      </c>
      <c r="S8" s="83"/>
      <c r="T8" s="83"/>
      <c r="U8" s="83">
        <v>2</v>
      </c>
      <c r="V8" s="83"/>
      <c r="W8" s="83" t="s">
        <v>503</v>
      </c>
      <c r="X8" s="83">
        <v>6</v>
      </c>
      <c r="Y8" s="83"/>
      <c r="Z8" s="83">
        <v>8</v>
      </c>
      <c r="AA8" s="44" t="s">
        <v>579</v>
      </c>
      <c r="AB8" s="7"/>
    </row>
    <row r="9" spans="1:32" x14ac:dyDescent="0.3">
      <c r="A9" s="62">
        <v>2</v>
      </c>
      <c r="B9" s="83" t="s">
        <v>475</v>
      </c>
      <c r="C9" s="83" t="s">
        <v>122</v>
      </c>
      <c r="D9" s="83">
        <v>116</v>
      </c>
      <c r="E9" s="83">
        <v>0.41</v>
      </c>
      <c r="F9" s="83">
        <v>190</v>
      </c>
      <c r="G9" s="72">
        <f t="shared" si="0"/>
        <v>77.899999999999991</v>
      </c>
      <c r="H9" s="83">
        <v>5</v>
      </c>
      <c r="I9" s="83">
        <v>4.5</v>
      </c>
      <c r="J9" s="42"/>
      <c r="K9" s="105"/>
      <c r="L9" s="100">
        <v>1.4</v>
      </c>
      <c r="M9" s="83">
        <f t="shared" ref="M9" si="2">P9</f>
        <v>10</v>
      </c>
      <c r="N9" s="83">
        <v>50</v>
      </c>
      <c r="O9" s="83" t="s">
        <v>478</v>
      </c>
      <c r="P9" s="83">
        <v>10</v>
      </c>
      <c r="Q9" s="44" t="s">
        <v>479</v>
      </c>
      <c r="R9" s="83"/>
      <c r="S9" s="83"/>
      <c r="T9" s="83"/>
      <c r="U9" s="83"/>
      <c r="V9" s="83"/>
      <c r="W9" s="83" t="s">
        <v>504</v>
      </c>
      <c r="X9" s="83">
        <v>6</v>
      </c>
      <c r="Y9" s="83"/>
      <c r="Z9" s="83">
        <v>8</v>
      </c>
      <c r="AA9" s="44"/>
      <c r="AB9" s="7"/>
    </row>
    <row r="10" spans="1:32" ht="26.4" x14ac:dyDescent="0.3">
      <c r="A10" s="62">
        <v>3</v>
      </c>
      <c r="B10" s="83" t="s">
        <v>477</v>
      </c>
      <c r="C10" s="83" t="s">
        <v>122</v>
      </c>
      <c r="D10" s="83">
        <v>129</v>
      </c>
      <c r="E10" s="83">
        <v>0.67</v>
      </c>
      <c r="F10" s="83">
        <v>190</v>
      </c>
      <c r="G10" s="72">
        <f t="shared" ref="G10" si="3">E10*F10</f>
        <v>127.30000000000001</v>
      </c>
      <c r="H10" s="83">
        <v>5</v>
      </c>
      <c r="I10" s="83">
        <v>4.5</v>
      </c>
      <c r="J10" s="42"/>
      <c r="K10" s="105"/>
      <c r="L10" s="100">
        <v>1.6</v>
      </c>
      <c r="M10" s="83">
        <f t="shared" ref="M10" si="4">P10</f>
        <v>10</v>
      </c>
      <c r="N10" s="83">
        <v>50</v>
      </c>
      <c r="O10" s="83" t="s">
        <v>478</v>
      </c>
      <c r="P10" s="83">
        <v>10</v>
      </c>
      <c r="Q10" s="44" t="s">
        <v>479</v>
      </c>
      <c r="R10" s="83">
        <v>10</v>
      </c>
      <c r="S10" s="83"/>
      <c r="T10" s="83"/>
      <c r="U10" s="83">
        <v>2</v>
      </c>
      <c r="V10" s="83"/>
      <c r="W10" s="83" t="s">
        <v>505</v>
      </c>
      <c r="X10" s="83">
        <v>8</v>
      </c>
      <c r="Y10" s="83"/>
      <c r="Z10" s="83">
        <v>12</v>
      </c>
      <c r="AA10" s="44" t="s">
        <v>580</v>
      </c>
      <c r="AB10" s="7"/>
    </row>
    <row r="11" spans="1:32" x14ac:dyDescent="0.3">
      <c r="A11" s="62">
        <v>4</v>
      </c>
      <c r="B11" s="83" t="s">
        <v>480</v>
      </c>
      <c r="C11" s="83" t="s">
        <v>122</v>
      </c>
      <c r="D11" s="83">
        <v>133</v>
      </c>
      <c r="E11" s="83">
        <v>0.06</v>
      </c>
      <c r="F11" s="83">
        <v>190</v>
      </c>
      <c r="G11" s="72">
        <f t="shared" ref="G11" si="5">E11*F11</f>
        <v>11.4</v>
      </c>
      <c r="H11" s="83">
        <v>5</v>
      </c>
      <c r="I11" s="83">
        <v>4.5</v>
      </c>
      <c r="J11" s="42"/>
      <c r="K11" s="105"/>
      <c r="L11" s="100">
        <v>1.4</v>
      </c>
      <c r="M11" s="83">
        <f t="shared" ref="M11" si="6">P11</f>
        <v>10</v>
      </c>
      <c r="N11" s="83">
        <v>40</v>
      </c>
      <c r="O11" s="83" t="s">
        <v>478</v>
      </c>
      <c r="P11" s="83">
        <v>10</v>
      </c>
      <c r="Q11" s="44" t="s">
        <v>479</v>
      </c>
      <c r="R11" s="83"/>
      <c r="S11" s="83"/>
      <c r="T11" s="83"/>
      <c r="U11" s="83"/>
      <c r="V11" s="83"/>
      <c r="W11" s="83" t="s">
        <v>505</v>
      </c>
      <c r="X11" s="83">
        <v>8</v>
      </c>
      <c r="Y11" s="83"/>
      <c r="Z11" s="83">
        <v>12</v>
      </c>
      <c r="AA11" s="44"/>
      <c r="AB11" s="7"/>
    </row>
    <row r="12" spans="1:32" x14ac:dyDescent="0.3">
      <c r="A12" s="62">
        <v>5</v>
      </c>
      <c r="B12" s="62" t="s">
        <v>506</v>
      </c>
      <c r="C12" s="62" t="s">
        <v>123</v>
      </c>
      <c r="D12" s="62">
        <v>210</v>
      </c>
      <c r="E12" s="62">
        <v>3.65</v>
      </c>
      <c r="F12" s="62">
        <v>190</v>
      </c>
      <c r="G12" s="40">
        <f t="shared" si="0"/>
        <v>693.5</v>
      </c>
      <c r="H12" s="62">
        <v>10</v>
      </c>
      <c r="I12" s="150">
        <v>4.5</v>
      </c>
      <c r="J12" s="28"/>
      <c r="K12" s="104"/>
      <c r="L12" s="150">
        <v>1.6</v>
      </c>
      <c r="M12" s="62">
        <f t="shared" si="1"/>
        <v>10</v>
      </c>
      <c r="N12" s="62">
        <v>100</v>
      </c>
      <c r="O12" s="62" t="s">
        <v>478</v>
      </c>
      <c r="P12" s="62">
        <v>10</v>
      </c>
      <c r="Q12" s="82" t="s">
        <v>502</v>
      </c>
      <c r="R12" s="62"/>
      <c r="S12" s="62"/>
      <c r="T12" s="62"/>
      <c r="U12" s="62"/>
      <c r="V12" s="62"/>
      <c r="W12" s="62" t="s">
        <v>508</v>
      </c>
      <c r="X12" s="62">
        <v>8</v>
      </c>
      <c r="Y12" s="62"/>
      <c r="Z12" s="62">
        <v>12</v>
      </c>
      <c r="AA12" s="82"/>
      <c r="AB12" s="7"/>
    </row>
    <row r="13" spans="1:32" x14ac:dyDescent="0.3">
      <c r="A13" s="62">
        <v>6</v>
      </c>
      <c r="B13" s="62" t="s">
        <v>507</v>
      </c>
      <c r="C13" s="62" t="s">
        <v>123</v>
      </c>
      <c r="D13" s="62">
        <v>215</v>
      </c>
      <c r="E13" s="62">
        <v>0.28999999999999998</v>
      </c>
      <c r="F13" s="62">
        <v>190</v>
      </c>
      <c r="G13" s="40">
        <f t="shared" si="0"/>
        <v>55.099999999999994</v>
      </c>
      <c r="H13" s="62">
        <v>380</v>
      </c>
      <c r="I13" s="150">
        <v>4.5</v>
      </c>
      <c r="J13" s="28"/>
      <c r="K13" s="104"/>
      <c r="L13" s="150">
        <v>1.4</v>
      </c>
      <c r="M13" s="62">
        <f t="shared" ref="M13" si="7">P13</f>
        <v>10</v>
      </c>
      <c r="N13" s="62">
        <v>50</v>
      </c>
      <c r="O13" s="62" t="s">
        <v>478</v>
      </c>
      <c r="P13" s="62">
        <v>10</v>
      </c>
      <c r="Q13" s="82" t="s">
        <v>479</v>
      </c>
      <c r="R13" s="62"/>
      <c r="S13" s="62"/>
      <c r="T13" s="62"/>
      <c r="U13" s="62"/>
      <c r="V13" s="62"/>
      <c r="W13" s="62" t="s">
        <v>505</v>
      </c>
      <c r="X13" s="62">
        <v>8</v>
      </c>
      <c r="Y13" s="62"/>
      <c r="Z13" s="62">
        <v>12</v>
      </c>
      <c r="AA13" s="82"/>
      <c r="AB13" s="7"/>
    </row>
    <row r="14" spans="1:32" x14ac:dyDescent="0.3">
      <c r="A14" s="62">
        <v>7</v>
      </c>
      <c r="B14" s="62" t="s">
        <v>509</v>
      </c>
      <c r="C14" s="62" t="s">
        <v>123</v>
      </c>
      <c r="D14" s="62">
        <v>222</v>
      </c>
      <c r="E14" s="62">
        <v>0.24</v>
      </c>
      <c r="F14" s="62">
        <v>190</v>
      </c>
      <c r="G14" s="40">
        <f t="shared" ref="G14" si="8">E14*F14</f>
        <v>45.6</v>
      </c>
      <c r="H14" s="62">
        <v>120</v>
      </c>
      <c r="I14" s="150">
        <v>4.5</v>
      </c>
      <c r="J14" s="28"/>
      <c r="K14" s="104"/>
      <c r="L14" s="150">
        <v>1.4</v>
      </c>
      <c r="M14" s="62">
        <f t="shared" ref="M14" si="9">P14</f>
        <v>10</v>
      </c>
      <c r="N14" s="62">
        <v>50</v>
      </c>
      <c r="O14" s="62" t="s">
        <v>478</v>
      </c>
      <c r="P14" s="62">
        <v>10</v>
      </c>
      <c r="Q14" s="82" t="s">
        <v>479</v>
      </c>
      <c r="R14" s="62"/>
      <c r="S14" s="62"/>
      <c r="T14" s="62"/>
      <c r="U14" s="62"/>
      <c r="V14" s="62"/>
      <c r="W14" s="62" t="s">
        <v>510</v>
      </c>
      <c r="X14" s="62">
        <v>9</v>
      </c>
      <c r="Y14" s="62"/>
      <c r="Z14" s="62">
        <v>14</v>
      </c>
      <c r="AA14" s="82"/>
      <c r="AB14" s="7"/>
    </row>
    <row r="15" spans="1:32" x14ac:dyDescent="0.3">
      <c r="A15" s="62">
        <v>8</v>
      </c>
      <c r="B15" s="62" t="s">
        <v>481</v>
      </c>
      <c r="C15" s="62" t="s">
        <v>123</v>
      </c>
      <c r="D15" s="62">
        <v>230</v>
      </c>
      <c r="E15" s="62">
        <v>0.49</v>
      </c>
      <c r="F15" s="62">
        <v>190</v>
      </c>
      <c r="G15" s="40">
        <f t="shared" ref="G15:G22" si="10">E15*F15</f>
        <v>93.1</v>
      </c>
      <c r="H15" s="62">
        <v>555</v>
      </c>
      <c r="I15" s="62">
        <v>4.5</v>
      </c>
      <c r="J15" s="28"/>
      <c r="K15" s="104"/>
      <c r="L15" s="150">
        <v>1.6</v>
      </c>
      <c r="M15" s="62">
        <f t="shared" ref="M15:M22" si="11">P15</f>
        <v>10</v>
      </c>
      <c r="N15" s="62">
        <v>50</v>
      </c>
      <c r="O15" s="62" t="s">
        <v>478</v>
      </c>
      <c r="P15" s="62">
        <v>10</v>
      </c>
      <c r="Q15" s="82" t="s">
        <v>479</v>
      </c>
      <c r="R15" s="62"/>
      <c r="S15" s="62"/>
      <c r="T15" s="62"/>
      <c r="U15" s="62"/>
      <c r="V15" s="62">
        <v>10</v>
      </c>
      <c r="W15" s="62" t="s">
        <v>511</v>
      </c>
      <c r="X15" s="62">
        <v>8</v>
      </c>
      <c r="Y15" s="62"/>
      <c r="Z15" s="62">
        <v>12</v>
      </c>
      <c r="AA15" s="82"/>
      <c r="AB15" s="7"/>
    </row>
    <row r="16" spans="1:32" x14ac:dyDescent="0.3">
      <c r="A16" s="62">
        <v>9</v>
      </c>
      <c r="B16" s="62" t="s">
        <v>482</v>
      </c>
      <c r="C16" s="62" t="s">
        <v>123</v>
      </c>
      <c r="D16" s="62">
        <v>230</v>
      </c>
      <c r="E16" s="62">
        <v>0.26</v>
      </c>
      <c r="F16" s="62">
        <v>190</v>
      </c>
      <c r="G16" s="40">
        <f t="shared" ref="G16" si="12">E16*F16</f>
        <v>49.4</v>
      </c>
      <c r="H16" s="62">
        <v>1115</v>
      </c>
      <c r="I16" s="62">
        <v>4.5</v>
      </c>
      <c r="J16" s="28"/>
      <c r="K16" s="104"/>
      <c r="L16" s="150">
        <v>1.6</v>
      </c>
      <c r="M16" s="62">
        <f t="shared" ref="M16" si="13">P16</f>
        <v>10</v>
      </c>
      <c r="N16" s="62">
        <v>50</v>
      </c>
      <c r="O16" s="62" t="s">
        <v>478</v>
      </c>
      <c r="P16" s="62">
        <v>10</v>
      </c>
      <c r="Q16" s="82" t="s">
        <v>479</v>
      </c>
      <c r="R16" s="62"/>
      <c r="S16" s="62"/>
      <c r="T16" s="62"/>
      <c r="U16" s="62"/>
      <c r="V16" s="62"/>
      <c r="W16" s="62" t="s">
        <v>505</v>
      </c>
      <c r="X16" s="62">
        <v>8</v>
      </c>
      <c r="Y16" s="62"/>
      <c r="Z16" s="62">
        <v>12</v>
      </c>
      <c r="AA16" s="82"/>
      <c r="AB16" s="7"/>
    </row>
    <row r="17" spans="1:28" x14ac:dyDescent="0.3">
      <c r="A17" s="62">
        <v>10</v>
      </c>
      <c r="B17" s="83" t="s">
        <v>514</v>
      </c>
      <c r="C17" s="83" t="s">
        <v>124</v>
      </c>
      <c r="D17" s="83">
        <v>301</v>
      </c>
      <c r="E17" s="83">
        <v>4.38</v>
      </c>
      <c r="F17" s="83">
        <v>190</v>
      </c>
      <c r="G17" s="72">
        <f t="shared" si="10"/>
        <v>832.19999999999993</v>
      </c>
      <c r="H17" s="83">
        <v>865</v>
      </c>
      <c r="I17" s="83">
        <v>4.5</v>
      </c>
      <c r="J17" s="42"/>
      <c r="K17" s="105"/>
      <c r="L17" s="100">
        <v>1.8</v>
      </c>
      <c r="M17" s="83">
        <f t="shared" si="11"/>
        <v>8</v>
      </c>
      <c r="N17" s="83">
        <v>100</v>
      </c>
      <c r="O17" s="83" t="s">
        <v>478</v>
      </c>
      <c r="P17" s="83">
        <v>8</v>
      </c>
      <c r="Q17" s="44" t="s">
        <v>502</v>
      </c>
      <c r="R17" s="83"/>
      <c r="S17" s="83"/>
      <c r="T17" s="83"/>
      <c r="U17" s="83"/>
      <c r="V17" s="83"/>
      <c r="W17" s="83" t="s">
        <v>508</v>
      </c>
      <c r="X17" s="83">
        <v>8</v>
      </c>
      <c r="Y17" s="83">
        <v>2</v>
      </c>
      <c r="Z17" s="83">
        <v>12</v>
      </c>
      <c r="AA17" s="44"/>
      <c r="AB17" s="7"/>
    </row>
    <row r="18" spans="1:28" x14ac:dyDescent="0.3">
      <c r="A18" s="62">
        <v>11</v>
      </c>
      <c r="B18" s="83" t="s">
        <v>552</v>
      </c>
      <c r="C18" s="83" t="s">
        <v>124</v>
      </c>
      <c r="D18" s="83">
        <v>329</v>
      </c>
      <c r="E18" s="83">
        <v>0.47</v>
      </c>
      <c r="F18" s="83">
        <v>190</v>
      </c>
      <c r="G18" s="72">
        <f t="shared" si="10"/>
        <v>89.3</v>
      </c>
      <c r="H18" s="83">
        <v>20</v>
      </c>
      <c r="I18" s="83">
        <v>4.5</v>
      </c>
      <c r="J18" s="42"/>
      <c r="K18" s="105"/>
      <c r="L18" s="100">
        <v>1.4</v>
      </c>
      <c r="M18" s="83">
        <f t="shared" si="11"/>
        <v>10</v>
      </c>
      <c r="N18" s="83">
        <v>50</v>
      </c>
      <c r="O18" s="83" t="s">
        <v>478</v>
      </c>
      <c r="P18" s="83">
        <v>10</v>
      </c>
      <c r="Q18" s="44" t="s">
        <v>479</v>
      </c>
      <c r="R18" s="83"/>
      <c r="S18" s="83"/>
      <c r="T18" s="83"/>
      <c r="U18" s="83"/>
      <c r="V18" s="83"/>
      <c r="W18" s="83" t="s">
        <v>523</v>
      </c>
      <c r="X18" s="83">
        <v>7</v>
      </c>
      <c r="Y18" s="100"/>
      <c r="Z18" s="83">
        <v>10</v>
      </c>
      <c r="AA18" s="44"/>
      <c r="AB18" s="7"/>
    </row>
    <row r="19" spans="1:28" ht="26.4" x14ac:dyDescent="0.3">
      <c r="A19" s="62">
        <v>12</v>
      </c>
      <c r="B19" s="83" t="s">
        <v>553</v>
      </c>
      <c r="C19" s="83" t="s">
        <v>124</v>
      </c>
      <c r="D19" s="83">
        <v>329</v>
      </c>
      <c r="E19" s="83">
        <v>0.26</v>
      </c>
      <c r="F19" s="83">
        <v>190</v>
      </c>
      <c r="G19" s="72">
        <f t="shared" ref="G19" si="14">E19*F19</f>
        <v>49.4</v>
      </c>
      <c r="H19" s="83">
        <v>370</v>
      </c>
      <c r="I19" s="83">
        <v>4.5</v>
      </c>
      <c r="J19" s="42"/>
      <c r="K19" s="105"/>
      <c r="L19" s="100">
        <v>1.5</v>
      </c>
      <c r="M19" s="83">
        <f t="shared" ref="M19" si="15">P19</f>
        <v>12</v>
      </c>
      <c r="N19" s="83">
        <v>50</v>
      </c>
      <c r="O19" s="83" t="s">
        <v>478</v>
      </c>
      <c r="P19" s="83">
        <v>12</v>
      </c>
      <c r="Q19" s="44" t="s">
        <v>479</v>
      </c>
      <c r="R19" s="83"/>
      <c r="S19" s="83"/>
      <c r="T19" s="83"/>
      <c r="U19" s="83">
        <v>2</v>
      </c>
      <c r="V19" s="83"/>
      <c r="W19" s="83" t="s">
        <v>554</v>
      </c>
      <c r="X19" s="83">
        <v>9</v>
      </c>
      <c r="Y19" s="100"/>
      <c r="Z19" s="83">
        <v>14</v>
      </c>
      <c r="AA19" s="44" t="s">
        <v>581</v>
      </c>
      <c r="AB19" s="7"/>
    </row>
    <row r="20" spans="1:28" ht="26.4" x14ac:dyDescent="0.3">
      <c r="A20" s="62">
        <v>13</v>
      </c>
      <c r="B20" s="83" t="s">
        <v>555</v>
      </c>
      <c r="C20" s="83" t="s">
        <v>124</v>
      </c>
      <c r="D20" s="83">
        <v>334</v>
      </c>
      <c r="E20" s="83">
        <v>0.12</v>
      </c>
      <c r="F20" s="83">
        <v>190</v>
      </c>
      <c r="G20" s="72">
        <f t="shared" si="10"/>
        <v>22.8</v>
      </c>
      <c r="H20" s="83">
        <v>270</v>
      </c>
      <c r="I20" s="83">
        <v>4.5</v>
      </c>
      <c r="J20" s="42"/>
      <c r="K20" s="105"/>
      <c r="L20" s="100">
        <v>1.4</v>
      </c>
      <c r="M20" s="83">
        <f t="shared" si="11"/>
        <v>12</v>
      </c>
      <c r="N20" s="83">
        <v>40</v>
      </c>
      <c r="O20" s="83" t="s">
        <v>478</v>
      </c>
      <c r="P20" s="83">
        <v>12</v>
      </c>
      <c r="Q20" s="44" t="s">
        <v>479</v>
      </c>
      <c r="R20" s="83"/>
      <c r="S20" s="83"/>
      <c r="T20" s="83"/>
      <c r="U20" s="83"/>
      <c r="V20" s="83"/>
      <c r="W20" s="83" t="s">
        <v>523</v>
      </c>
      <c r="X20" s="83">
        <v>7</v>
      </c>
      <c r="Y20" s="100"/>
      <c r="Z20" s="83">
        <v>10</v>
      </c>
      <c r="AA20" s="44" t="s">
        <v>578</v>
      </c>
      <c r="AB20" s="7"/>
    </row>
    <row r="21" spans="1:28" x14ac:dyDescent="0.3">
      <c r="A21" s="62">
        <v>14</v>
      </c>
      <c r="B21" s="83" t="s">
        <v>559</v>
      </c>
      <c r="C21" s="83" t="s">
        <v>124</v>
      </c>
      <c r="D21" s="83">
        <v>338</v>
      </c>
      <c r="E21" s="83">
        <v>0.49</v>
      </c>
      <c r="F21" s="83">
        <v>190</v>
      </c>
      <c r="G21" s="72">
        <f t="shared" si="10"/>
        <v>93.1</v>
      </c>
      <c r="H21" s="83">
        <v>395</v>
      </c>
      <c r="I21" s="83">
        <v>4.5</v>
      </c>
      <c r="J21" s="42"/>
      <c r="K21" s="105"/>
      <c r="L21" s="100">
        <v>1.5</v>
      </c>
      <c r="M21" s="83">
        <f t="shared" si="11"/>
        <v>10</v>
      </c>
      <c r="N21" s="83">
        <v>50</v>
      </c>
      <c r="O21" s="83" t="s">
        <v>478</v>
      </c>
      <c r="P21" s="83">
        <v>10</v>
      </c>
      <c r="Q21" s="44" t="s">
        <v>479</v>
      </c>
      <c r="R21" s="83"/>
      <c r="S21" s="83"/>
      <c r="T21" s="83"/>
      <c r="U21" s="83"/>
      <c r="V21" s="83"/>
      <c r="W21" s="83" t="s">
        <v>511</v>
      </c>
      <c r="X21" s="83">
        <v>8</v>
      </c>
      <c r="Y21" s="83"/>
      <c r="Z21" s="83">
        <v>12</v>
      </c>
      <c r="AA21" s="44"/>
      <c r="AB21" s="7"/>
    </row>
    <row r="22" spans="1:28" x14ac:dyDescent="0.3">
      <c r="A22" s="62">
        <v>15</v>
      </c>
      <c r="B22" s="83" t="s">
        <v>562</v>
      </c>
      <c r="C22" s="83" t="s">
        <v>124</v>
      </c>
      <c r="D22" s="83">
        <v>345</v>
      </c>
      <c r="E22" s="83">
        <v>0.23</v>
      </c>
      <c r="F22" s="83">
        <v>190</v>
      </c>
      <c r="G22" s="72">
        <f t="shared" si="10"/>
        <v>43.7</v>
      </c>
      <c r="H22" s="83">
        <v>550</v>
      </c>
      <c r="I22" s="83">
        <v>4.5</v>
      </c>
      <c r="J22" s="42"/>
      <c r="K22" s="105"/>
      <c r="L22" s="100">
        <v>1.5</v>
      </c>
      <c r="M22" s="83">
        <f t="shared" si="11"/>
        <v>10</v>
      </c>
      <c r="N22" s="83">
        <v>50</v>
      </c>
      <c r="O22" s="83" t="s">
        <v>478</v>
      </c>
      <c r="P22" s="83">
        <v>10</v>
      </c>
      <c r="Q22" s="44" t="s">
        <v>479</v>
      </c>
      <c r="R22" s="83"/>
      <c r="S22" s="83"/>
      <c r="T22" s="83"/>
      <c r="U22" s="83"/>
      <c r="V22" s="83"/>
      <c r="W22" s="83" t="s">
        <v>523</v>
      </c>
      <c r="X22" s="83">
        <v>7</v>
      </c>
      <c r="Y22" s="100"/>
      <c r="Z22" s="83">
        <v>10</v>
      </c>
      <c r="AA22" s="44"/>
      <c r="AB22" s="7"/>
    </row>
    <row r="23" spans="1:28" ht="26.4" x14ac:dyDescent="0.3">
      <c r="A23" s="62">
        <v>16</v>
      </c>
      <c r="B23" s="62" t="s">
        <v>517</v>
      </c>
      <c r="C23" s="62" t="s">
        <v>125</v>
      </c>
      <c r="D23" s="82" t="s">
        <v>518</v>
      </c>
      <c r="E23" s="62">
        <v>1.93</v>
      </c>
      <c r="F23" s="62">
        <v>190</v>
      </c>
      <c r="G23" s="40">
        <f t="shared" ref="G23" si="16">E23*F23</f>
        <v>366.7</v>
      </c>
      <c r="H23" s="62">
        <v>755</v>
      </c>
      <c r="I23" s="62">
        <v>4.5</v>
      </c>
      <c r="J23" s="28"/>
      <c r="K23" s="104"/>
      <c r="L23" s="150">
        <v>1.7</v>
      </c>
      <c r="M23" s="62">
        <f t="shared" ref="M23:M24" si="17">P23</f>
        <v>10</v>
      </c>
      <c r="N23" s="62">
        <v>80</v>
      </c>
      <c r="O23" s="62" t="s">
        <v>478</v>
      </c>
      <c r="P23" s="62">
        <v>10</v>
      </c>
      <c r="Q23" s="82" t="s">
        <v>519</v>
      </c>
      <c r="R23" s="62"/>
      <c r="S23" s="62"/>
      <c r="T23" s="62"/>
      <c r="U23" s="62"/>
      <c r="V23" s="62"/>
      <c r="W23" s="62" t="s">
        <v>503</v>
      </c>
      <c r="X23" s="62">
        <v>6</v>
      </c>
      <c r="Y23" s="62"/>
      <c r="Z23" s="62">
        <v>12</v>
      </c>
      <c r="AA23" s="82"/>
      <c r="AB23" s="7"/>
    </row>
    <row r="24" spans="1:28" x14ac:dyDescent="0.3">
      <c r="A24" s="62">
        <v>17</v>
      </c>
      <c r="B24" s="62" t="s">
        <v>521</v>
      </c>
      <c r="C24" s="62" t="s">
        <v>125</v>
      </c>
      <c r="D24" s="62">
        <v>417</v>
      </c>
      <c r="E24" s="62">
        <v>0.16</v>
      </c>
      <c r="F24" s="62">
        <v>190</v>
      </c>
      <c r="G24" s="40">
        <f t="shared" ref="G24:G27" si="18">E24*F24</f>
        <v>30.400000000000002</v>
      </c>
      <c r="H24" s="62">
        <v>5</v>
      </c>
      <c r="I24" s="62">
        <v>4.5</v>
      </c>
      <c r="J24" s="28"/>
      <c r="K24" s="104"/>
      <c r="L24" s="150">
        <v>1.6</v>
      </c>
      <c r="M24" s="62">
        <f t="shared" si="17"/>
        <v>10</v>
      </c>
      <c r="N24" s="62">
        <v>40</v>
      </c>
      <c r="O24" s="62" t="s">
        <v>478</v>
      </c>
      <c r="P24" s="62">
        <v>10</v>
      </c>
      <c r="Q24" s="82" t="s">
        <v>479</v>
      </c>
      <c r="R24" s="62"/>
      <c r="S24" s="62"/>
      <c r="T24" s="62"/>
      <c r="U24" s="62"/>
      <c r="V24" s="62"/>
      <c r="W24" s="62" t="s">
        <v>505</v>
      </c>
      <c r="X24" s="62">
        <v>8</v>
      </c>
      <c r="Y24" s="62"/>
      <c r="Z24" s="62">
        <v>12</v>
      </c>
      <c r="AA24" s="82"/>
      <c r="AB24" s="7"/>
    </row>
    <row r="25" spans="1:28" x14ac:dyDescent="0.3">
      <c r="A25" s="62">
        <v>18</v>
      </c>
      <c r="B25" s="62" t="s">
        <v>522</v>
      </c>
      <c r="C25" s="62" t="s">
        <v>125</v>
      </c>
      <c r="D25" s="62">
        <v>417</v>
      </c>
      <c r="E25" s="62">
        <v>0.12</v>
      </c>
      <c r="F25" s="62">
        <v>190</v>
      </c>
      <c r="G25" s="40">
        <f t="shared" si="18"/>
        <v>22.8</v>
      </c>
      <c r="H25" s="62">
        <v>105</v>
      </c>
      <c r="I25" s="62">
        <v>4.5</v>
      </c>
      <c r="J25" s="28"/>
      <c r="K25" s="104"/>
      <c r="L25" s="150">
        <v>1.6</v>
      </c>
      <c r="M25" s="62">
        <f t="shared" ref="M25" si="19">P25</f>
        <v>10</v>
      </c>
      <c r="N25" s="62">
        <v>40</v>
      </c>
      <c r="O25" s="62" t="s">
        <v>478</v>
      </c>
      <c r="P25" s="62">
        <v>10</v>
      </c>
      <c r="Q25" s="82" t="s">
        <v>479</v>
      </c>
      <c r="R25" s="62"/>
      <c r="S25" s="62"/>
      <c r="T25" s="62"/>
      <c r="U25" s="62"/>
      <c r="V25" s="62"/>
      <c r="W25" s="62" t="s">
        <v>523</v>
      </c>
      <c r="X25" s="62">
        <v>7</v>
      </c>
      <c r="Y25" s="150"/>
      <c r="Z25" s="62">
        <v>10</v>
      </c>
      <c r="AA25" s="82"/>
      <c r="AB25" s="7"/>
    </row>
    <row r="26" spans="1:28" x14ac:dyDescent="0.3">
      <c r="A26" s="62">
        <v>19</v>
      </c>
      <c r="B26" s="62" t="s">
        <v>525</v>
      </c>
      <c r="C26" s="62" t="s">
        <v>125</v>
      </c>
      <c r="D26" s="82">
        <v>418</v>
      </c>
      <c r="E26" s="62">
        <v>1.33</v>
      </c>
      <c r="F26" s="62">
        <v>190</v>
      </c>
      <c r="G26" s="40">
        <f t="shared" si="18"/>
        <v>252.70000000000002</v>
      </c>
      <c r="H26" s="62">
        <v>1325</v>
      </c>
      <c r="I26" s="150">
        <v>4.5</v>
      </c>
      <c r="J26" s="28"/>
      <c r="K26" s="62"/>
      <c r="L26" s="150">
        <v>1.6</v>
      </c>
      <c r="M26" s="62">
        <f>P26</f>
        <v>10</v>
      </c>
      <c r="N26" s="62">
        <v>80</v>
      </c>
      <c r="O26" s="62" t="s">
        <v>478</v>
      </c>
      <c r="P26" s="62">
        <v>10</v>
      </c>
      <c r="Q26" s="82" t="s">
        <v>519</v>
      </c>
      <c r="R26" s="62"/>
      <c r="S26" s="62"/>
      <c r="T26" s="62"/>
      <c r="U26" s="62"/>
      <c r="V26" s="62"/>
      <c r="W26" s="62" t="s">
        <v>526</v>
      </c>
      <c r="X26" s="62">
        <v>10</v>
      </c>
      <c r="Y26" s="62"/>
      <c r="Z26" s="62">
        <v>16</v>
      </c>
      <c r="AA26" s="82"/>
      <c r="AB26" s="7"/>
    </row>
    <row r="27" spans="1:28" x14ac:dyDescent="0.3">
      <c r="A27" s="62">
        <v>20</v>
      </c>
      <c r="B27" s="83" t="s">
        <v>575</v>
      </c>
      <c r="C27" s="83" t="s">
        <v>127</v>
      </c>
      <c r="D27" s="83">
        <v>501</v>
      </c>
      <c r="E27" s="83">
        <v>0.69</v>
      </c>
      <c r="F27" s="83">
        <v>190</v>
      </c>
      <c r="G27" s="72">
        <f t="shared" si="18"/>
        <v>131.1</v>
      </c>
      <c r="H27" s="83">
        <v>205</v>
      </c>
      <c r="I27" s="83">
        <v>4.5</v>
      </c>
      <c r="J27" s="42"/>
      <c r="K27" s="105"/>
      <c r="L27" s="100">
        <v>1.5</v>
      </c>
      <c r="M27" s="83">
        <f t="shared" ref="M27" si="20">P27</f>
        <v>10</v>
      </c>
      <c r="N27" s="83">
        <v>60</v>
      </c>
      <c r="O27" s="83" t="s">
        <v>478</v>
      </c>
      <c r="P27" s="83">
        <v>10</v>
      </c>
      <c r="Q27" s="44" t="s">
        <v>519</v>
      </c>
      <c r="R27" s="83"/>
      <c r="S27" s="83"/>
      <c r="T27" s="83"/>
      <c r="U27" s="83"/>
      <c r="V27" s="83"/>
      <c r="W27" s="83" t="s">
        <v>510</v>
      </c>
      <c r="X27" s="83">
        <v>9</v>
      </c>
      <c r="Y27" s="83"/>
      <c r="Z27" s="83">
        <v>14</v>
      </c>
      <c r="AA27" s="44"/>
      <c r="AB27" s="7"/>
    </row>
    <row r="28" spans="1:28" x14ac:dyDescent="0.3">
      <c r="A28" s="62"/>
      <c r="B28" s="62"/>
      <c r="C28" s="62"/>
      <c r="D28" s="62"/>
      <c r="E28" s="62"/>
      <c r="F28" s="62"/>
      <c r="G28" s="40"/>
      <c r="H28" s="62"/>
      <c r="I28" s="62"/>
      <c r="J28" s="28"/>
      <c r="K28" s="28"/>
      <c r="L28" s="28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</row>
    <row r="29" spans="1:28" ht="15" customHeight="1" x14ac:dyDescent="0.3">
      <c r="A29" s="318" t="s">
        <v>1</v>
      </c>
      <c r="B29" s="318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>
        <f>SUM(M8:M28)</f>
        <v>202</v>
      </c>
      <c r="N29" s="121"/>
      <c r="O29" s="121"/>
      <c r="P29" s="121">
        <f>SUM(P8:P28)</f>
        <v>202</v>
      </c>
      <c r="Q29" s="121"/>
      <c r="R29" s="121">
        <f t="shared" ref="R29:Z29" si="21">SUM(R8:R28)</f>
        <v>20</v>
      </c>
      <c r="S29" s="121">
        <f t="shared" si="21"/>
        <v>0</v>
      </c>
      <c r="T29" s="121">
        <f t="shared" si="21"/>
        <v>0</v>
      </c>
      <c r="U29" s="121">
        <f t="shared" si="21"/>
        <v>6</v>
      </c>
      <c r="V29" s="121">
        <f t="shared" si="21"/>
        <v>10</v>
      </c>
      <c r="W29" s="121">
        <f t="shared" si="21"/>
        <v>0</v>
      </c>
      <c r="X29" s="121">
        <f t="shared" si="21"/>
        <v>155</v>
      </c>
      <c r="Y29" s="121">
        <f t="shared" si="21"/>
        <v>2</v>
      </c>
      <c r="Z29" s="121">
        <f t="shared" si="21"/>
        <v>234</v>
      </c>
      <c r="AA29" s="121"/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8" hidden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8" x14ac:dyDescent="0.3">
      <c r="A32" s="418" t="s">
        <v>715</v>
      </c>
      <c r="B32" s="418"/>
      <c r="C32" s="418"/>
      <c r="D32" s="418"/>
      <c r="E32" s="418"/>
      <c r="F32" s="418"/>
      <c r="G32" s="418"/>
      <c r="H32" s="39"/>
      <c r="I32" s="39"/>
      <c r="J32" s="39"/>
    </row>
    <row r="33" spans="1:32" x14ac:dyDescent="0.3">
      <c r="A33" s="395" t="s">
        <v>134</v>
      </c>
      <c r="B33" s="395" t="s">
        <v>242</v>
      </c>
      <c r="C33" s="395" t="s">
        <v>145</v>
      </c>
      <c r="D33" s="353" t="s">
        <v>136</v>
      </c>
      <c r="E33" s="353"/>
      <c r="F33" s="395" t="s">
        <v>243</v>
      </c>
      <c r="G33" s="395"/>
      <c r="H33" s="395" t="s">
        <v>244</v>
      </c>
      <c r="I33" s="395"/>
      <c r="J33" s="395"/>
      <c r="K33" s="395"/>
      <c r="L33" s="395"/>
      <c r="M33" s="395"/>
      <c r="N33" s="395"/>
      <c r="O33" s="395"/>
      <c r="P33" s="395"/>
      <c r="Q33" s="395"/>
      <c r="R33" s="395"/>
      <c r="S33" s="395"/>
      <c r="T33" s="395"/>
      <c r="U33" s="395"/>
      <c r="V33" s="395"/>
      <c r="W33" s="353" t="s">
        <v>98</v>
      </c>
    </row>
    <row r="34" spans="1:32" ht="15.75" customHeight="1" x14ac:dyDescent="0.3">
      <c r="A34" s="395"/>
      <c r="B34" s="395"/>
      <c r="C34" s="395"/>
      <c r="D34" s="353" t="s">
        <v>144</v>
      </c>
      <c r="E34" s="395" t="s">
        <v>246</v>
      </c>
      <c r="F34" s="395"/>
      <c r="G34" s="395"/>
      <c r="H34" s="395" t="s">
        <v>247</v>
      </c>
      <c r="I34" s="395" t="s">
        <v>248</v>
      </c>
      <c r="J34" s="395" t="s">
        <v>249</v>
      </c>
      <c r="K34" s="395" t="s">
        <v>250</v>
      </c>
      <c r="L34" s="395" t="s">
        <v>251</v>
      </c>
      <c r="M34" s="395" t="s">
        <v>147</v>
      </c>
      <c r="N34" s="395" t="s">
        <v>252</v>
      </c>
      <c r="O34" s="395"/>
      <c r="P34" s="395"/>
      <c r="Q34" s="395"/>
      <c r="R34" s="395" t="s">
        <v>253</v>
      </c>
      <c r="S34" s="395" t="s">
        <v>154</v>
      </c>
      <c r="T34" s="395" t="s">
        <v>254</v>
      </c>
      <c r="U34" s="395" t="s">
        <v>255</v>
      </c>
      <c r="V34" s="395" t="s">
        <v>347</v>
      </c>
      <c r="W34" s="353"/>
    </row>
    <row r="35" spans="1:32" ht="73.5" customHeight="1" x14ac:dyDescent="0.3">
      <c r="A35" s="395"/>
      <c r="B35" s="395"/>
      <c r="C35" s="395"/>
      <c r="D35" s="353"/>
      <c r="E35" s="395"/>
      <c r="F35" s="137" t="s">
        <v>258</v>
      </c>
      <c r="G35" s="103" t="s">
        <v>259</v>
      </c>
      <c r="H35" s="395"/>
      <c r="I35" s="395"/>
      <c r="J35" s="395"/>
      <c r="K35" s="395"/>
      <c r="L35" s="395"/>
      <c r="M35" s="395"/>
      <c r="N35" s="395"/>
      <c r="O35" s="395"/>
      <c r="P35" s="395"/>
      <c r="Q35" s="395"/>
      <c r="R35" s="395"/>
      <c r="S35" s="395"/>
      <c r="T35" s="395"/>
      <c r="U35" s="395"/>
      <c r="V35" s="395"/>
      <c r="W35" s="353"/>
    </row>
    <row r="36" spans="1:32" ht="15.6" x14ac:dyDescent="0.3">
      <c r="A36" s="395"/>
      <c r="B36" s="395"/>
      <c r="C36" s="395"/>
      <c r="D36" s="353"/>
      <c r="E36" s="103" t="s">
        <v>260</v>
      </c>
      <c r="F36" s="103" t="s">
        <v>261</v>
      </c>
      <c r="G36" s="103" t="s">
        <v>262</v>
      </c>
      <c r="H36" s="103" t="s">
        <v>64</v>
      </c>
      <c r="I36" s="103" t="s">
        <v>64</v>
      </c>
      <c r="J36" s="103" t="s">
        <v>263</v>
      </c>
      <c r="K36" s="103" t="s">
        <v>64</v>
      </c>
      <c r="L36" s="103" t="s">
        <v>64</v>
      </c>
      <c r="M36" s="103" t="s">
        <v>64</v>
      </c>
      <c r="N36" s="395"/>
      <c r="O36" s="395"/>
      <c r="P36" s="395"/>
      <c r="Q36" s="395"/>
      <c r="R36" s="103" t="s">
        <v>89</v>
      </c>
      <c r="S36" s="103" t="s">
        <v>89</v>
      </c>
      <c r="T36" s="103" t="s">
        <v>89</v>
      </c>
      <c r="U36" s="103" t="s">
        <v>20</v>
      </c>
      <c r="V36" s="103" t="s">
        <v>64</v>
      </c>
      <c r="W36" s="353"/>
      <c r="AF36" t="s">
        <v>36</v>
      </c>
    </row>
    <row r="37" spans="1:32" x14ac:dyDescent="0.3">
      <c r="A37" s="138" t="s">
        <v>36</v>
      </c>
      <c r="B37" s="119" t="s">
        <v>37</v>
      </c>
      <c r="C37" s="119" t="s">
        <v>38</v>
      </c>
      <c r="D37" s="119" t="s">
        <v>39</v>
      </c>
      <c r="E37" s="119" t="s">
        <v>40</v>
      </c>
      <c r="F37" s="119" t="s">
        <v>41</v>
      </c>
      <c r="G37" s="119" t="s">
        <v>42</v>
      </c>
      <c r="H37" s="119" t="s">
        <v>43</v>
      </c>
      <c r="I37" s="119" t="s">
        <v>44</v>
      </c>
      <c r="J37" s="119" t="s">
        <v>45</v>
      </c>
      <c r="K37" s="119" t="s">
        <v>46</v>
      </c>
      <c r="L37" s="119" t="s">
        <v>47</v>
      </c>
      <c r="M37" s="119" t="s">
        <v>48</v>
      </c>
      <c r="N37" s="357" t="s">
        <v>49</v>
      </c>
      <c r="O37" s="357"/>
      <c r="P37" s="357"/>
      <c r="Q37" s="357"/>
      <c r="R37" s="119" t="s">
        <v>50</v>
      </c>
      <c r="S37" s="119" t="s">
        <v>51</v>
      </c>
      <c r="T37" s="119" t="s">
        <v>169</v>
      </c>
      <c r="U37" s="119" t="s">
        <v>170</v>
      </c>
      <c r="V37" s="119" t="s">
        <v>171</v>
      </c>
      <c r="W37" s="119" t="s">
        <v>172</v>
      </c>
      <c r="AC37">
        <v>240</v>
      </c>
      <c r="AD37" s="77" t="s">
        <v>469</v>
      </c>
      <c r="AE37">
        <v>1.2</v>
      </c>
      <c r="AF37">
        <v>1.8</v>
      </c>
    </row>
    <row r="38" spans="1:32" x14ac:dyDescent="0.3">
      <c r="A38" s="62">
        <v>1</v>
      </c>
      <c r="B38" s="62" t="s">
        <v>528</v>
      </c>
      <c r="C38" s="62" t="s">
        <v>122</v>
      </c>
      <c r="D38" s="62">
        <v>114</v>
      </c>
      <c r="E38" s="62">
        <v>0.05</v>
      </c>
      <c r="F38" s="62">
        <v>190</v>
      </c>
      <c r="G38" s="40">
        <f>E38*F38</f>
        <v>9.5</v>
      </c>
      <c r="H38" s="62">
        <v>202</v>
      </c>
      <c r="I38" s="62">
        <v>4.5</v>
      </c>
      <c r="J38" s="28"/>
      <c r="K38" s="104"/>
      <c r="L38" s="150">
        <v>1.4</v>
      </c>
      <c r="M38" s="62">
        <f t="shared" ref="M38" si="22">P38</f>
        <v>10</v>
      </c>
      <c r="N38" s="62">
        <v>40</v>
      </c>
      <c r="O38" s="62" t="s">
        <v>478</v>
      </c>
      <c r="P38" s="62">
        <v>10</v>
      </c>
      <c r="Q38" s="82" t="s">
        <v>479</v>
      </c>
      <c r="R38" s="62"/>
      <c r="S38" s="62"/>
      <c r="T38" s="62"/>
      <c r="U38" s="62"/>
      <c r="V38" s="62"/>
      <c r="W38" s="82"/>
      <c r="AC38" t="s">
        <v>470</v>
      </c>
      <c r="AE38">
        <v>1.4</v>
      </c>
      <c r="AF38">
        <v>2.1</v>
      </c>
    </row>
    <row r="39" spans="1:32" x14ac:dyDescent="0.3">
      <c r="A39" s="62">
        <v>2</v>
      </c>
      <c r="B39" s="62" t="s">
        <v>476</v>
      </c>
      <c r="C39" s="62" t="s">
        <v>122</v>
      </c>
      <c r="D39" s="62">
        <v>122</v>
      </c>
      <c r="E39" s="62">
        <v>0.17</v>
      </c>
      <c r="F39" s="62">
        <v>190</v>
      </c>
      <c r="G39" s="40">
        <f t="shared" ref="G39:G40" si="23">E39*F39</f>
        <v>32.300000000000004</v>
      </c>
      <c r="H39" s="62">
        <v>475</v>
      </c>
      <c r="I39" s="62">
        <v>4.5</v>
      </c>
      <c r="J39" s="28"/>
      <c r="K39" s="82"/>
      <c r="L39" s="150">
        <v>1.4</v>
      </c>
      <c r="M39" s="62">
        <f t="shared" ref="M39" si="24">P39</f>
        <v>10</v>
      </c>
      <c r="N39" s="62">
        <v>40</v>
      </c>
      <c r="O39" s="62" t="s">
        <v>478</v>
      </c>
      <c r="P39" s="62">
        <v>10</v>
      </c>
      <c r="Q39" s="82" t="s">
        <v>479</v>
      </c>
      <c r="R39" s="62"/>
      <c r="S39" s="62"/>
      <c r="T39" s="62"/>
      <c r="U39" s="62"/>
      <c r="V39" s="62"/>
      <c r="W39" s="62"/>
      <c r="AC39" t="s">
        <v>471</v>
      </c>
      <c r="AE39">
        <v>1.6</v>
      </c>
      <c r="AF39">
        <v>2.4</v>
      </c>
    </row>
    <row r="40" spans="1:32" x14ac:dyDescent="0.3">
      <c r="A40" s="62">
        <v>3</v>
      </c>
      <c r="B40" s="62" t="s">
        <v>529</v>
      </c>
      <c r="C40" s="62" t="s">
        <v>122</v>
      </c>
      <c r="D40" s="62">
        <v>127</v>
      </c>
      <c r="E40" s="62">
        <v>7.0000000000000007E-2</v>
      </c>
      <c r="F40" s="62">
        <v>190</v>
      </c>
      <c r="G40" s="40">
        <f t="shared" si="23"/>
        <v>13.3</v>
      </c>
      <c r="H40" s="62">
        <v>100</v>
      </c>
      <c r="I40" s="62">
        <v>4.5</v>
      </c>
      <c r="J40" s="28"/>
      <c r="K40" s="82"/>
      <c r="L40" s="150">
        <v>1.5</v>
      </c>
      <c r="M40" s="62">
        <f t="shared" ref="M40" si="25">P40</f>
        <v>10</v>
      </c>
      <c r="N40" s="62">
        <v>40</v>
      </c>
      <c r="O40" s="62" t="s">
        <v>478</v>
      </c>
      <c r="P40" s="62">
        <v>10</v>
      </c>
      <c r="Q40" s="82" t="s">
        <v>479</v>
      </c>
      <c r="R40" s="62"/>
      <c r="S40" s="62"/>
      <c r="T40" s="62"/>
      <c r="U40" s="62"/>
      <c r="V40" s="62"/>
      <c r="W40" s="62"/>
      <c r="AE40">
        <v>1.8</v>
      </c>
      <c r="AF40">
        <v>2.7</v>
      </c>
    </row>
    <row r="41" spans="1:32" x14ac:dyDescent="0.3">
      <c r="A41" s="62">
        <v>4</v>
      </c>
      <c r="B41" s="62" t="s">
        <v>530</v>
      </c>
      <c r="C41" s="62" t="s">
        <v>122</v>
      </c>
      <c r="D41" s="62">
        <v>129</v>
      </c>
      <c r="E41" s="28">
        <v>0.6</v>
      </c>
      <c r="F41" s="62">
        <v>190</v>
      </c>
      <c r="G41" s="40">
        <f t="shared" ref="G41" si="26">E41*F41</f>
        <v>114</v>
      </c>
      <c r="H41" s="62">
        <v>445</v>
      </c>
      <c r="I41" s="62">
        <v>4.5</v>
      </c>
      <c r="J41" s="28"/>
      <c r="K41" s="82"/>
      <c r="L41" s="150">
        <v>1.6</v>
      </c>
      <c r="M41" s="62">
        <f t="shared" ref="M41" si="27">P41</f>
        <v>10</v>
      </c>
      <c r="N41" s="62">
        <v>50</v>
      </c>
      <c r="O41" s="62" t="s">
        <v>478</v>
      </c>
      <c r="P41" s="62">
        <v>10</v>
      </c>
      <c r="Q41" s="82" t="s">
        <v>479</v>
      </c>
      <c r="R41" s="62"/>
      <c r="S41" s="62"/>
      <c r="T41" s="62"/>
      <c r="U41" s="62"/>
      <c r="V41" s="62"/>
      <c r="W41" s="62"/>
      <c r="AE41">
        <v>2</v>
      </c>
      <c r="AF41">
        <v>3</v>
      </c>
    </row>
    <row r="42" spans="1:32" x14ac:dyDescent="0.3">
      <c r="A42" s="62">
        <v>5</v>
      </c>
      <c r="B42" s="62" t="s">
        <v>531</v>
      </c>
      <c r="C42" s="62" t="s">
        <v>122</v>
      </c>
      <c r="D42" s="62">
        <v>131</v>
      </c>
      <c r="E42" s="28">
        <v>0.19</v>
      </c>
      <c r="F42" s="62">
        <v>190</v>
      </c>
      <c r="G42" s="40">
        <f t="shared" ref="G42" si="28">E42*F42</f>
        <v>36.1</v>
      </c>
      <c r="H42" s="62">
        <v>150</v>
      </c>
      <c r="I42" s="62">
        <v>4.5</v>
      </c>
      <c r="J42" s="28"/>
      <c r="K42" s="82"/>
      <c r="L42" s="150">
        <v>1.6</v>
      </c>
      <c r="M42" s="62">
        <f t="shared" ref="M42" si="29">P42</f>
        <v>10</v>
      </c>
      <c r="N42" s="62">
        <v>40</v>
      </c>
      <c r="O42" s="62" t="s">
        <v>478</v>
      </c>
      <c r="P42" s="62">
        <v>10</v>
      </c>
      <c r="Q42" s="82" t="s">
        <v>479</v>
      </c>
      <c r="R42" s="62"/>
      <c r="S42" s="62"/>
      <c r="T42" s="62"/>
      <c r="U42" s="62"/>
      <c r="V42" s="62"/>
      <c r="W42" s="62"/>
    </row>
    <row r="43" spans="1:32" x14ac:dyDescent="0.3">
      <c r="A43" s="62">
        <v>6</v>
      </c>
      <c r="B43" s="83" t="s">
        <v>535</v>
      </c>
      <c r="C43" s="83" t="s">
        <v>123</v>
      </c>
      <c r="D43" s="83" t="s">
        <v>534</v>
      </c>
      <c r="E43" s="42">
        <v>0.09</v>
      </c>
      <c r="F43" s="83">
        <v>190</v>
      </c>
      <c r="G43" s="72">
        <f t="shared" ref="G43" si="30">E43*F43</f>
        <v>17.099999999999998</v>
      </c>
      <c r="H43" s="83">
        <v>250</v>
      </c>
      <c r="I43" s="83">
        <v>4.5</v>
      </c>
      <c r="J43" s="42"/>
      <c r="K43" s="44"/>
      <c r="L43" s="100">
        <v>1.8</v>
      </c>
      <c r="M43" s="83">
        <f t="shared" ref="M43" si="31">P43</f>
        <v>12</v>
      </c>
      <c r="N43" s="83">
        <v>40</v>
      </c>
      <c r="O43" s="83" t="s">
        <v>478</v>
      </c>
      <c r="P43" s="83">
        <v>12</v>
      </c>
      <c r="Q43" s="44" t="s">
        <v>479</v>
      </c>
      <c r="R43" s="83">
        <v>10</v>
      </c>
      <c r="S43" s="83"/>
      <c r="T43" s="83"/>
      <c r="U43" s="83"/>
      <c r="V43" s="83"/>
      <c r="W43" s="44" t="s">
        <v>577</v>
      </c>
    </row>
    <row r="44" spans="1:32" x14ac:dyDescent="0.3">
      <c r="A44" s="62">
        <v>7</v>
      </c>
      <c r="B44" s="83" t="s">
        <v>536</v>
      </c>
      <c r="C44" s="83" t="s">
        <v>123</v>
      </c>
      <c r="D44" s="83">
        <v>208</v>
      </c>
      <c r="E44" s="42">
        <v>0.03</v>
      </c>
      <c r="F44" s="83">
        <v>190</v>
      </c>
      <c r="G44" s="72">
        <f t="shared" ref="G44" si="32">E44*F44</f>
        <v>5.7</v>
      </c>
      <c r="H44" s="83">
        <v>5</v>
      </c>
      <c r="I44" s="83">
        <v>4.5</v>
      </c>
      <c r="J44" s="42"/>
      <c r="K44" s="44"/>
      <c r="L44" s="100">
        <v>1.5</v>
      </c>
      <c r="M44" s="83">
        <f t="shared" ref="M44" si="33">P44</f>
        <v>10</v>
      </c>
      <c r="N44" s="83">
        <v>40</v>
      </c>
      <c r="O44" s="83" t="s">
        <v>478</v>
      </c>
      <c r="P44" s="83">
        <v>10</v>
      </c>
      <c r="Q44" s="44" t="s">
        <v>479</v>
      </c>
      <c r="R44" s="83"/>
      <c r="S44" s="83"/>
      <c r="T44" s="83"/>
      <c r="U44" s="83"/>
      <c r="V44" s="83"/>
      <c r="W44" s="44"/>
    </row>
    <row r="45" spans="1:32" x14ac:dyDescent="0.3">
      <c r="A45" s="62">
        <v>8</v>
      </c>
      <c r="B45" s="83" t="s">
        <v>539</v>
      </c>
      <c r="C45" s="83" t="s">
        <v>123</v>
      </c>
      <c r="D45" s="83">
        <v>212</v>
      </c>
      <c r="E45" s="42">
        <v>0.13</v>
      </c>
      <c r="F45" s="83">
        <v>190</v>
      </c>
      <c r="G45" s="72">
        <f t="shared" ref="G45" si="34">E45*F45</f>
        <v>24.7</v>
      </c>
      <c r="H45" s="83">
        <v>60</v>
      </c>
      <c r="I45" s="83">
        <v>4.5</v>
      </c>
      <c r="J45" s="42"/>
      <c r="K45" s="44"/>
      <c r="L45" s="100">
        <v>1.6</v>
      </c>
      <c r="M45" s="83">
        <f t="shared" ref="M45" si="35">P45</f>
        <v>10</v>
      </c>
      <c r="N45" s="83">
        <v>40</v>
      </c>
      <c r="O45" s="83" t="s">
        <v>478</v>
      </c>
      <c r="P45" s="83">
        <v>10</v>
      </c>
      <c r="Q45" s="44" t="s">
        <v>479</v>
      </c>
      <c r="R45" s="83"/>
      <c r="S45" s="83"/>
      <c r="T45" s="83"/>
      <c r="U45" s="83"/>
      <c r="V45" s="83"/>
      <c r="W45" s="44"/>
    </row>
    <row r="46" spans="1:32" x14ac:dyDescent="0.3">
      <c r="A46" s="62">
        <v>9</v>
      </c>
      <c r="B46" s="83" t="s">
        <v>540</v>
      </c>
      <c r="C46" s="83" t="s">
        <v>123</v>
      </c>
      <c r="D46" s="83">
        <v>214</v>
      </c>
      <c r="E46" s="42">
        <v>0.05</v>
      </c>
      <c r="F46" s="83">
        <v>190</v>
      </c>
      <c r="G46" s="72">
        <f t="shared" ref="G46" si="36">E46*F46</f>
        <v>9.5</v>
      </c>
      <c r="H46" s="83">
        <v>5</v>
      </c>
      <c r="I46" s="83">
        <v>4.5</v>
      </c>
      <c r="J46" s="42"/>
      <c r="K46" s="44"/>
      <c r="L46" s="100">
        <v>1.6</v>
      </c>
      <c r="M46" s="83">
        <f t="shared" ref="M46" si="37">P46</f>
        <v>10</v>
      </c>
      <c r="N46" s="83">
        <v>40</v>
      </c>
      <c r="O46" s="83" t="s">
        <v>478</v>
      </c>
      <c r="P46" s="83">
        <v>10</v>
      </c>
      <c r="Q46" s="44" t="s">
        <v>479</v>
      </c>
      <c r="R46" s="83"/>
      <c r="S46" s="83"/>
      <c r="T46" s="83"/>
      <c r="U46" s="83"/>
      <c r="V46" s="83"/>
      <c r="W46" s="83"/>
    </row>
    <row r="47" spans="1:32" x14ac:dyDescent="0.3">
      <c r="A47" s="62">
        <v>10</v>
      </c>
      <c r="B47" s="83" t="s">
        <v>541</v>
      </c>
      <c r="C47" s="83" t="s">
        <v>123</v>
      </c>
      <c r="D47" s="83">
        <v>217</v>
      </c>
      <c r="E47" s="42">
        <v>0.15</v>
      </c>
      <c r="F47" s="83">
        <v>190</v>
      </c>
      <c r="G47" s="72">
        <f t="shared" ref="G47" si="38">E47*F47</f>
        <v>28.5</v>
      </c>
      <c r="H47" s="83">
        <v>200</v>
      </c>
      <c r="I47" s="83">
        <v>4.5</v>
      </c>
      <c r="J47" s="42"/>
      <c r="K47" s="44"/>
      <c r="L47" s="100">
        <v>1.6</v>
      </c>
      <c r="M47" s="83">
        <f t="shared" ref="M47" si="39">P47</f>
        <v>10</v>
      </c>
      <c r="N47" s="83">
        <v>40</v>
      </c>
      <c r="O47" s="83" t="s">
        <v>478</v>
      </c>
      <c r="P47" s="83">
        <v>10</v>
      </c>
      <c r="Q47" s="44" t="s">
        <v>479</v>
      </c>
      <c r="R47" s="83"/>
      <c r="S47" s="83"/>
      <c r="T47" s="83"/>
      <c r="U47" s="83"/>
      <c r="V47" s="83">
        <v>10</v>
      </c>
      <c r="W47" s="83"/>
    </row>
    <row r="48" spans="1:32" x14ac:dyDescent="0.3">
      <c r="A48" s="62">
        <v>11</v>
      </c>
      <c r="B48" s="83" t="s">
        <v>542</v>
      </c>
      <c r="C48" s="83" t="s">
        <v>123</v>
      </c>
      <c r="D48" s="83">
        <v>228</v>
      </c>
      <c r="E48" s="42">
        <v>0.04</v>
      </c>
      <c r="F48" s="83">
        <v>190</v>
      </c>
      <c r="G48" s="72">
        <f t="shared" ref="G48" si="40">E48*F48</f>
        <v>7.6000000000000005</v>
      </c>
      <c r="H48" s="83">
        <v>310</v>
      </c>
      <c r="I48" s="83">
        <v>4.5</v>
      </c>
      <c r="J48" s="42"/>
      <c r="K48" s="44"/>
      <c r="L48" s="100">
        <v>1.5</v>
      </c>
      <c r="M48" s="83">
        <f t="shared" ref="M48" si="41">P48</f>
        <v>10</v>
      </c>
      <c r="N48" s="83">
        <v>40</v>
      </c>
      <c r="O48" s="83" t="s">
        <v>478</v>
      </c>
      <c r="P48" s="83">
        <v>10</v>
      </c>
      <c r="Q48" s="44" t="s">
        <v>479</v>
      </c>
      <c r="R48" s="83"/>
      <c r="S48" s="83"/>
      <c r="T48" s="83"/>
      <c r="U48" s="83"/>
      <c r="V48" s="83"/>
      <c r="W48" s="83"/>
    </row>
    <row r="49" spans="1:23" x14ac:dyDescent="0.3">
      <c r="A49" s="62">
        <v>12</v>
      </c>
      <c r="B49" s="83" t="s">
        <v>543</v>
      </c>
      <c r="C49" s="83" t="s">
        <v>123</v>
      </c>
      <c r="D49" s="83">
        <v>230</v>
      </c>
      <c r="E49" s="42">
        <v>0.46</v>
      </c>
      <c r="F49" s="83">
        <v>190</v>
      </c>
      <c r="G49" s="72">
        <f t="shared" ref="G49" si="42">E49*F49</f>
        <v>87.4</v>
      </c>
      <c r="H49" s="83">
        <v>215</v>
      </c>
      <c r="I49" s="83">
        <v>4.5</v>
      </c>
      <c r="J49" s="42"/>
      <c r="K49" s="44"/>
      <c r="L49" s="100">
        <v>1.6</v>
      </c>
      <c r="M49" s="83">
        <f t="shared" ref="M49" si="43">P49</f>
        <v>10</v>
      </c>
      <c r="N49" s="83">
        <v>50</v>
      </c>
      <c r="O49" s="83" t="s">
        <v>478</v>
      </c>
      <c r="P49" s="83">
        <v>10</v>
      </c>
      <c r="Q49" s="44" t="s">
        <v>479</v>
      </c>
      <c r="R49" s="83"/>
      <c r="S49" s="83"/>
      <c r="T49" s="83"/>
      <c r="U49" s="83"/>
      <c r="V49" s="83"/>
      <c r="W49" s="83"/>
    </row>
    <row r="50" spans="1:23" x14ac:dyDescent="0.3">
      <c r="A50" s="62">
        <v>13</v>
      </c>
      <c r="B50" s="83" t="s">
        <v>544</v>
      </c>
      <c r="C50" s="83" t="s">
        <v>123</v>
      </c>
      <c r="D50" s="83">
        <v>230</v>
      </c>
      <c r="E50" s="42">
        <v>0.22</v>
      </c>
      <c r="F50" s="83">
        <v>190</v>
      </c>
      <c r="G50" s="72">
        <f t="shared" ref="G50:G51" si="44">E50*F50</f>
        <v>41.8</v>
      </c>
      <c r="H50" s="83">
        <v>125</v>
      </c>
      <c r="I50" s="83">
        <v>4.5</v>
      </c>
      <c r="J50" s="42"/>
      <c r="K50" s="44"/>
      <c r="L50" s="100">
        <v>1.5</v>
      </c>
      <c r="M50" s="83">
        <f t="shared" ref="M50:M51" si="45">P50</f>
        <v>10</v>
      </c>
      <c r="N50" s="83">
        <v>40</v>
      </c>
      <c r="O50" s="83" t="s">
        <v>478</v>
      </c>
      <c r="P50" s="83">
        <v>10</v>
      </c>
      <c r="Q50" s="44" t="s">
        <v>479</v>
      </c>
      <c r="R50" s="83"/>
      <c r="S50" s="83"/>
      <c r="T50" s="83"/>
      <c r="U50" s="83"/>
      <c r="V50" s="83"/>
      <c r="W50" s="83"/>
    </row>
    <row r="51" spans="1:23" x14ac:dyDescent="0.3">
      <c r="A51" s="62">
        <v>14</v>
      </c>
      <c r="B51" s="83" t="s">
        <v>545</v>
      </c>
      <c r="C51" s="83" t="s">
        <v>123</v>
      </c>
      <c r="D51" s="83">
        <v>230</v>
      </c>
      <c r="E51" s="42">
        <v>0.14000000000000001</v>
      </c>
      <c r="F51" s="83">
        <v>190</v>
      </c>
      <c r="G51" s="72">
        <f t="shared" si="44"/>
        <v>26.6</v>
      </c>
      <c r="H51" s="83">
        <v>250</v>
      </c>
      <c r="I51" s="83">
        <v>4.5</v>
      </c>
      <c r="J51" s="42"/>
      <c r="K51" s="44"/>
      <c r="L51" s="100">
        <v>1.5</v>
      </c>
      <c r="M51" s="83">
        <f t="shared" si="45"/>
        <v>10</v>
      </c>
      <c r="N51" s="83">
        <v>40</v>
      </c>
      <c r="O51" s="83" t="s">
        <v>478</v>
      </c>
      <c r="P51" s="83">
        <v>10</v>
      </c>
      <c r="Q51" s="44" t="s">
        <v>479</v>
      </c>
      <c r="R51" s="83"/>
      <c r="S51" s="83"/>
      <c r="T51" s="83"/>
      <c r="U51" s="83"/>
      <c r="V51" s="83"/>
      <c r="W51" s="83"/>
    </row>
    <row r="52" spans="1:23" x14ac:dyDescent="0.3">
      <c r="A52" s="62">
        <v>15</v>
      </c>
      <c r="B52" s="62" t="s">
        <v>546</v>
      </c>
      <c r="C52" s="62" t="s">
        <v>124</v>
      </c>
      <c r="D52" s="62">
        <v>307</v>
      </c>
      <c r="E52" s="62">
        <v>0.03</v>
      </c>
      <c r="F52" s="62">
        <v>190</v>
      </c>
      <c r="G52" s="40">
        <f t="shared" ref="G52" si="46">E52*F52</f>
        <v>5.7</v>
      </c>
      <c r="H52" s="62">
        <v>95</v>
      </c>
      <c r="I52" s="62">
        <v>4.5</v>
      </c>
      <c r="J52" s="28"/>
      <c r="K52" s="104"/>
      <c r="L52" s="150">
        <v>1.4</v>
      </c>
      <c r="M52" s="62">
        <f t="shared" ref="M52" si="47">P52</f>
        <v>10</v>
      </c>
      <c r="N52" s="62">
        <v>40</v>
      </c>
      <c r="O52" s="62" t="s">
        <v>478</v>
      </c>
      <c r="P52" s="62">
        <v>10</v>
      </c>
      <c r="Q52" s="82" t="s">
        <v>479</v>
      </c>
      <c r="R52" s="62"/>
      <c r="S52" s="62"/>
      <c r="T52" s="62"/>
      <c r="U52" s="62"/>
      <c r="V52" s="62"/>
      <c r="W52" s="62"/>
    </row>
    <row r="53" spans="1:23" x14ac:dyDescent="0.3">
      <c r="A53" s="62">
        <v>16</v>
      </c>
      <c r="B53" s="62" t="s">
        <v>547</v>
      </c>
      <c r="C53" s="62" t="s">
        <v>124</v>
      </c>
      <c r="D53" s="62">
        <v>308</v>
      </c>
      <c r="E53" s="62">
        <v>0.04</v>
      </c>
      <c r="F53" s="62">
        <v>190</v>
      </c>
      <c r="G53" s="40">
        <f t="shared" ref="G53:G60" si="48">E53*F53</f>
        <v>7.6000000000000005</v>
      </c>
      <c r="H53" s="62">
        <v>165</v>
      </c>
      <c r="I53" s="62">
        <v>4.5</v>
      </c>
      <c r="J53" s="28"/>
      <c r="K53" s="104"/>
      <c r="L53" s="150">
        <v>1.6</v>
      </c>
      <c r="M53" s="62">
        <f t="shared" ref="M53:M57" si="49">P53</f>
        <v>12</v>
      </c>
      <c r="N53" s="62">
        <v>40</v>
      </c>
      <c r="O53" s="62" t="s">
        <v>478</v>
      </c>
      <c r="P53" s="62">
        <v>12</v>
      </c>
      <c r="Q53" s="82" t="s">
        <v>479</v>
      </c>
      <c r="R53" s="62"/>
      <c r="S53" s="62"/>
      <c r="T53" s="62"/>
      <c r="U53" s="62"/>
      <c r="V53" s="62"/>
      <c r="W53" s="62" t="s">
        <v>578</v>
      </c>
    </row>
    <row r="54" spans="1:23" x14ac:dyDescent="0.3">
      <c r="A54" s="62">
        <v>17</v>
      </c>
      <c r="B54" s="62" t="s">
        <v>548</v>
      </c>
      <c r="C54" s="62" t="s">
        <v>124</v>
      </c>
      <c r="D54" s="62">
        <v>310</v>
      </c>
      <c r="E54" s="62">
        <v>0.03</v>
      </c>
      <c r="F54" s="62">
        <v>190</v>
      </c>
      <c r="G54" s="40">
        <f t="shared" si="48"/>
        <v>5.7</v>
      </c>
      <c r="H54" s="62">
        <v>520</v>
      </c>
      <c r="I54" s="62">
        <v>4.5</v>
      </c>
      <c r="J54" s="28"/>
      <c r="K54" s="104"/>
      <c r="L54" s="150">
        <v>1.2</v>
      </c>
      <c r="M54" s="62">
        <f t="shared" si="49"/>
        <v>10</v>
      </c>
      <c r="N54" s="62">
        <v>40</v>
      </c>
      <c r="O54" s="62" t="s">
        <v>478</v>
      </c>
      <c r="P54" s="62">
        <v>10</v>
      </c>
      <c r="Q54" s="82" t="s">
        <v>479</v>
      </c>
      <c r="R54" s="62"/>
      <c r="S54" s="62"/>
      <c r="T54" s="62"/>
      <c r="U54" s="62"/>
      <c r="V54" s="62"/>
      <c r="W54" s="62"/>
    </row>
    <row r="55" spans="1:23" x14ac:dyDescent="0.3">
      <c r="A55" s="62">
        <v>18</v>
      </c>
      <c r="B55" s="62" t="s">
        <v>549</v>
      </c>
      <c r="C55" s="62" t="s">
        <v>124</v>
      </c>
      <c r="D55" s="62">
        <v>315</v>
      </c>
      <c r="E55" s="62">
        <v>0.05</v>
      </c>
      <c r="F55" s="62">
        <v>190</v>
      </c>
      <c r="G55" s="40">
        <f t="shared" si="48"/>
        <v>9.5</v>
      </c>
      <c r="H55" s="62">
        <v>5</v>
      </c>
      <c r="I55" s="62">
        <v>4.5</v>
      </c>
      <c r="J55" s="28"/>
      <c r="K55" s="104"/>
      <c r="L55" s="150">
        <v>1.5</v>
      </c>
      <c r="M55" s="62">
        <f t="shared" si="49"/>
        <v>10</v>
      </c>
      <c r="N55" s="62">
        <v>40</v>
      </c>
      <c r="O55" s="62" t="s">
        <v>478</v>
      </c>
      <c r="P55" s="62">
        <v>10</v>
      </c>
      <c r="Q55" s="82" t="s">
        <v>479</v>
      </c>
      <c r="R55" s="62"/>
      <c r="S55" s="62"/>
      <c r="T55" s="62"/>
      <c r="U55" s="62"/>
      <c r="V55" s="62"/>
      <c r="W55" s="62"/>
    </row>
    <row r="56" spans="1:23" x14ac:dyDescent="0.3">
      <c r="A56" s="62">
        <v>19</v>
      </c>
      <c r="B56" s="62" t="s">
        <v>550</v>
      </c>
      <c r="C56" s="62" t="s">
        <v>124</v>
      </c>
      <c r="D56" s="62">
        <v>316</v>
      </c>
      <c r="E56" s="62">
        <v>0.06</v>
      </c>
      <c r="F56" s="62">
        <v>190</v>
      </c>
      <c r="G56" s="40">
        <f t="shared" si="48"/>
        <v>11.4</v>
      </c>
      <c r="H56" s="62">
        <v>5</v>
      </c>
      <c r="I56" s="62">
        <v>4.5</v>
      </c>
      <c r="J56" s="28"/>
      <c r="K56" s="104"/>
      <c r="L56" s="150">
        <v>1.6</v>
      </c>
      <c r="M56" s="62">
        <f t="shared" si="49"/>
        <v>10</v>
      </c>
      <c r="N56" s="62">
        <v>40</v>
      </c>
      <c r="O56" s="62" t="s">
        <v>478</v>
      </c>
      <c r="P56" s="62">
        <v>10</v>
      </c>
      <c r="Q56" s="82" t="s">
        <v>479</v>
      </c>
      <c r="R56" s="62"/>
      <c r="S56" s="62"/>
      <c r="T56" s="62"/>
      <c r="U56" s="62"/>
      <c r="V56" s="62"/>
      <c r="W56" s="62"/>
    </row>
    <row r="57" spans="1:23" x14ac:dyDescent="0.3">
      <c r="A57" s="62">
        <v>20</v>
      </c>
      <c r="B57" s="62" t="s">
        <v>551</v>
      </c>
      <c r="C57" s="62" t="s">
        <v>124</v>
      </c>
      <c r="D57" s="62">
        <v>316</v>
      </c>
      <c r="E57" s="62">
        <v>0.04</v>
      </c>
      <c r="F57" s="62">
        <v>190</v>
      </c>
      <c r="G57" s="40">
        <f t="shared" si="48"/>
        <v>7.6000000000000005</v>
      </c>
      <c r="H57" s="62">
        <v>25</v>
      </c>
      <c r="I57" s="62">
        <v>4.5</v>
      </c>
      <c r="J57" s="28"/>
      <c r="K57" s="104"/>
      <c r="L57" s="150">
        <v>1.6</v>
      </c>
      <c r="M57" s="62">
        <f t="shared" si="49"/>
        <v>10</v>
      </c>
      <c r="N57" s="62">
        <v>40</v>
      </c>
      <c r="O57" s="62" t="s">
        <v>478</v>
      </c>
      <c r="P57" s="62">
        <v>10</v>
      </c>
      <c r="Q57" s="82" t="s">
        <v>479</v>
      </c>
      <c r="R57" s="62"/>
      <c r="S57" s="62"/>
      <c r="T57" s="62"/>
      <c r="U57" s="62"/>
      <c r="V57" s="62"/>
      <c r="W57" s="62"/>
    </row>
    <row r="58" spans="1:23" x14ac:dyDescent="0.3">
      <c r="A58" s="62">
        <v>21</v>
      </c>
      <c r="B58" s="62" t="s">
        <v>556</v>
      </c>
      <c r="C58" s="62" t="s">
        <v>124</v>
      </c>
      <c r="D58" s="62">
        <v>335</v>
      </c>
      <c r="E58" s="62">
        <v>0.08</v>
      </c>
      <c r="F58" s="62">
        <v>190</v>
      </c>
      <c r="G58" s="40">
        <f t="shared" si="48"/>
        <v>15.200000000000001</v>
      </c>
      <c r="H58" s="62">
        <v>145</v>
      </c>
      <c r="I58" s="62">
        <v>4.5</v>
      </c>
      <c r="J58" s="28"/>
      <c r="K58" s="104"/>
      <c r="L58" s="150">
        <v>1.6</v>
      </c>
      <c r="M58" s="62">
        <f t="shared" ref="M58:M59" si="50">P58</f>
        <v>10</v>
      </c>
      <c r="N58" s="62">
        <v>40</v>
      </c>
      <c r="O58" s="62" t="s">
        <v>478</v>
      </c>
      <c r="P58" s="62">
        <v>10</v>
      </c>
      <c r="Q58" s="82" t="s">
        <v>479</v>
      </c>
      <c r="R58" s="62"/>
      <c r="S58" s="62"/>
      <c r="T58" s="62"/>
      <c r="U58" s="62"/>
      <c r="V58" s="62"/>
      <c r="W58" s="62"/>
    </row>
    <row r="59" spans="1:23" x14ac:dyDescent="0.3">
      <c r="A59" s="62">
        <v>22</v>
      </c>
      <c r="B59" s="62" t="s">
        <v>557</v>
      </c>
      <c r="C59" s="62" t="s">
        <v>124</v>
      </c>
      <c r="D59" s="62">
        <v>335</v>
      </c>
      <c r="E59" s="62">
        <v>0.03</v>
      </c>
      <c r="F59" s="62">
        <v>190</v>
      </c>
      <c r="G59" s="40">
        <f t="shared" si="48"/>
        <v>5.7</v>
      </c>
      <c r="H59" s="62">
        <v>335</v>
      </c>
      <c r="I59" s="62">
        <v>4.5</v>
      </c>
      <c r="J59" s="28"/>
      <c r="K59" s="104"/>
      <c r="L59" s="150">
        <v>1.6</v>
      </c>
      <c r="M59" s="62">
        <f t="shared" si="50"/>
        <v>10</v>
      </c>
      <c r="N59" s="62">
        <v>40</v>
      </c>
      <c r="O59" s="62" t="s">
        <v>478</v>
      </c>
      <c r="P59" s="62">
        <v>10</v>
      </c>
      <c r="Q59" s="82" t="s">
        <v>479</v>
      </c>
      <c r="R59" s="62"/>
      <c r="S59" s="62"/>
      <c r="T59" s="62"/>
      <c r="U59" s="62"/>
      <c r="V59" s="62"/>
      <c r="W59" s="62"/>
    </row>
    <row r="60" spans="1:23" x14ac:dyDescent="0.3">
      <c r="A60" s="62">
        <v>23</v>
      </c>
      <c r="B60" s="62" t="s">
        <v>558</v>
      </c>
      <c r="C60" s="62" t="s">
        <v>124</v>
      </c>
      <c r="D60" s="62">
        <v>338</v>
      </c>
      <c r="E60" s="62">
        <v>0.79</v>
      </c>
      <c r="F60" s="62">
        <v>190</v>
      </c>
      <c r="G60" s="40">
        <f t="shared" si="48"/>
        <v>150.1</v>
      </c>
      <c r="H60" s="62">
        <v>195</v>
      </c>
      <c r="I60" s="62">
        <v>4.5</v>
      </c>
      <c r="J60" s="28"/>
      <c r="K60" s="104"/>
      <c r="L60" s="150">
        <v>1.6</v>
      </c>
      <c r="M60" s="62">
        <f t="shared" ref="M60:M62" si="51">P60</f>
        <v>10</v>
      </c>
      <c r="N60" s="62">
        <v>60</v>
      </c>
      <c r="O60" s="62" t="s">
        <v>478</v>
      </c>
      <c r="P60" s="62">
        <v>10</v>
      </c>
      <c r="Q60" s="82" t="s">
        <v>519</v>
      </c>
      <c r="R60" s="62"/>
      <c r="S60" s="62"/>
      <c r="T60" s="62"/>
      <c r="U60" s="62"/>
      <c r="V60" s="62"/>
      <c r="W60" s="62"/>
    </row>
    <row r="61" spans="1:23" x14ac:dyDescent="0.3">
      <c r="A61" s="62">
        <v>24</v>
      </c>
      <c r="B61" s="62" t="s">
        <v>560</v>
      </c>
      <c r="C61" s="62" t="s">
        <v>124</v>
      </c>
      <c r="D61" s="62">
        <v>342</v>
      </c>
      <c r="E61" s="62">
        <v>0.15</v>
      </c>
      <c r="F61" s="62">
        <v>190</v>
      </c>
      <c r="G61" s="40">
        <f t="shared" ref="G61:G65" si="52">E61*F61</f>
        <v>28.5</v>
      </c>
      <c r="H61" s="62">
        <v>300</v>
      </c>
      <c r="I61" s="62">
        <v>4.5</v>
      </c>
      <c r="J61" s="28"/>
      <c r="K61" s="104"/>
      <c r="L61" s="150">
        <v>1.6</v>
      </c>
      <c r="M61" s="62">
        <f t="shared" si="51"/>
        <v>10</v>
      </c>
      <c r="N61" s="62">
        <v>40</v>
      </c>
      <c r="O61" s="62" t="s">
        <v>478</v>
      </c>
      <c r="P61" s="62">
        <v>10</v>
      </c>
      <c r="Q61" s="82" t="s">
        <v>479</v>
      </c>
      <c r="R61" s="62"/>
      <c r="S61" s="62"/>
      <c r="T61" s="62"/>
      <c r="U61" s="62"/>
      <c r="V61" s="62"/>
      <c r="W61" s="62"/>
    </row>
    <row r="62" spans="1:23" x14ac:dyDescent="0.3">
      <c r="A62" s="62">
        <v>25</v>
      </c>
      <c r="B62" s="62" t="s">
        <v>561</v>
      </c>
      <c r="C62" s="62" t="s">
        <v>124</v>
      </c>
      <c r="D62" s="62">
        <v>343</v>
      </c>
      <c r="E62" s="62">
        <v>0.08</v>
      </c>
      <c r="F62" s="62">
        <v>190</v>
      </c>
      <c r="G62" s="40">
        <f t="shared" si="52"/>
        <v>15.200000000000001</v>
      </c>
      <c r="H62" s="62">
        <v>30</v>
      </c>
      <c r="I62" s="62">
        <v>4.5</v>
      </c>
      <c r="J62" s="28"/>
      <c r="K62" s="104"/>
      <c r="L62" s="150">
        <v>1.6</v>
      </c>
      <c r="M62" s="62">
        <f t="shared" si="51"/>
        <v>10</v>
      </c>
      <c r="N62" s="62">
        <v>40</v>
      </c>
      <c r="O62" s="62" t="s">
        <v>478</v>
      </c>
      <c r="P62" s="62">
        <v>10</v>
      </c>
      <c r="Q62" s="82" t="s">
        <v>479</v>
      </c>
      <c r="R62" s="62"/>
      <c r="S62" s="62"/>
      <c r="T62" s="62"/>
      <c r="U62" s="62"/>
      <c r="V62" s="62"/>
      <c r="W62" s="62"/>
    </row>
    <row r="63" spans="1:23" x14ac:dyDescent="0.3">
      <c r="A63" s="62">
        <v>26</v>
      </c>
      <c r="B63" s="62" t="s">
        <v>563</v>
      </c>
      <c r="C63" s="62" t="s">
        <v>124</v>
      </c>
      <c r="D63" s="62">
        <v>347</v>
      </c>
      <c r="E63" s="62">
        <v>0.16</v>
      </c>
      <c r="F63" s="62">
        <v>190</v>
      </c>
      <c r="G63" s="40">
        <f t="shared" si="52"/>
        <v>30.400000000000002</v>
      </c>
      <c r="H63" s="62">
        <v>160</v>
      </c>
      <c r="I63" s="62">
        <v>4.5</v>
      </c>
      <c r="J63" s="28"/>
      <c r="K63" s="104"/>
      <c r="L63" s="150">
        <v>1.6</v>
      </c>
      <c r="M63" s="62">
        <f t="shared" ref="M63" si="53">P63</f>
        <v>10</v>
      </c>
      <c r="N63" s="62">
        <v>40</v>
      </c>
      <c r="O63" s="62" t="s">
        <v>478</v>
      </c>
      <c r="P63" s="62">
        <v>10</v>
      </c>
      <c r="Q63" s="82" t="s">
        <v>479</v>
      </c>
      <c r="R63" s="62"/>
      <c r="S63" s="62"/>
      <c r="T63" s="62"/>
      <c r="U63" s="62"/>
      <c r="V63" s="62"/>
      <c r="W63" s="62"/>
    </row>
    <row r="64" spans="1:23" x14ac:dyDescent="0.3">
      <c r="A64" s="62">
        <v>27</v>
      </c>
      <c r="B64" s="62" t="s">
        <v>564</v>
      </c>
      <c r="C64" s="62" t="s">
        <v>124</v>
      </c>
      <c r="D64" s="62">
        <v>347</v>
      </c>
      <c r="E64" s="62">
        <v>0.08</v>
      </c>
      <c r="F64" s="62">
        <v>190</v>
      </c>
      <c r="G64" s="40">
        <f t="shared" si="52"/>
        <v>15.200000000000001</v>
      </c>
      <c r="H64" s="62">
        <v>325</v>
      </c>
      <c r="I64" s="62">
        <v>4.5</v>
      </c>
      <c r="J64" s="28"/>
      <c r="K64" s="104"/>
      <c r="L64" s="150">
        <v>1.6</v>
      </c>
      <c r="M64" s="62">
        <f t="shared" ref="M64:M65" si="54">P64</f>
        <v>10</v>
      </c>
      <c r="N64" s="62">
        <v>40</v>
      </c>
      <c r="O64" s="62" t="s">
        <v>478</v>
      </c>
      <c r="P64" s="62">
        <v>10</v>
      </c>
      <c r="Q64" s="82" t="s">
        <v>479</v>
      </c>
      <c r="R64" s="62"/>
      <c r="S64" s="62"/>
      <c r="T64" s="62"/>
      <c r="U64" s="62"/>
      <c r="V64" s="62"/>
      <c r="W64" s="62"/>
    </row>
    <row r="65" spans="1:41" ht="26.4" x14ac:dyDescent="0.3">
      <c r="A65" s="62">
        <v>28</v>
      </c>
      <c r="B65" s="83" t="s">
        <v>565</v>
      </c>
      <c r="C65" s="44" t="s">
        <v>125</v>
      </c>
      <c r="D65" s="44" t="s">
        <v>518</v>
      </c>
      <c r="E65" s="83">
        <v>0.27</v>
      </c>
      <c r="F65" s="83">
        <v>190</v>
      </c>
      <c r="G65" s="72">
        <f t="shared" si="52"/>
        <v>51.300000000000004</v>
      </c>
      <c r="H65" s="83">
        <v>910</v>
      </c>
      <c r="I65" s="83">
        <v>4.5</v>
      </c>
      <c r="J65" s="42"/>
      <c r="K65" s="105"/>
      <c r="L65" s="100">
        <v>1.6</v>
      </c>
      <c r="M65" s="83">
        <f t="shared" si="54"/>
        <v>10</v>
      </c>
      <c r="N65" s="83">
        <v>50</v>
      </c>
      <c r="O65" s="83" t="s">
        <v>478</v>
      </c>
      <c r="P65" s="83">
        <v>10</v>
      </c>
      <c r="Q65" s="44" t="s">
        <v>479</v>
      </c>
      <c r="R65" s="83"/>
      <c r="S65" s="83"/>
      <c r="T65" s="83"/>
      <c r="U65" s="83"/>
      <c r="V65" s="83"/>
      <c r="W65" s="83"/>
    </row>
    <row r="66" spans="1:41" ht="26.4" x14ac:dyDescent="0.3">
      <c r="A66" s="62">
        <v>29</v>
      </c>
      <c r="B66" s="83" t="s">
        <v>566</v>
      </c>
      <c r="C66" s="44" t="s">
        <v>125</v>
      </c>
      <c r="D66" s="44" t="s">
        <v>518</v>
      </c>
      <c r="E66" s="83">
        <v>0.21</v>
      </c>
      <c r="F66" s="83">
        <v>190</v>
      </c>
      <c r="G66" s="72">
        <f t="shared" ref="G66" si="55">E66*F66</f>
        <v>39.9</v>
      </c>
      <c r="H66" s="83">
        <v>1035</v>
      </c>
      <c r="I66" s="83">
        <v>4.5</v>
      </c>
      <c r="J66" s="42"/>
      <c r="K66" s="105"/>
      <c r="L66" s="100">
        <v>1.6</v>
      </c>
      <c r="M66" s="83">
        <f t="shared" ref="M66" si="56">P66</f>
        <v>10</v>
      </c>
      <c r="N66" s="83">
        <v>50</v>
      </c>
      <c r="O66" s="83" t="s">
        <v>478</v>
      </c>
      <c r="P66" s="83">
        <v>10</v>
      </c>
      <c r="Q66" s="44" t="s">
        <v>479</v>
      </c>
      <c r="R66" s="83"/>
      <c r="S66" s="83"/>
      <c r="T66" s="83"/>
      <c r="U66" s="83"/>
      <c r="V66" s="83"/>
      <c r="W66" s="83"/>
    </row>
    <row r="67" spans="1:41" x14ac:dyDescent="0.3">
      <c r="A67" s="62">
        <v>30</v>
      </c>
      <c r="B67" s="83" t="s">
        <v>567</v>
      </c>
      <c r="C67" s="44" t="s">
        <v>125</v>
      </c>
      <c r="D67" s="83">
        <v>410</v>
      </c>
      <c r="E67" s="83">
        <v>0.26</v>
      </c>
      <c r="F67" s="83">
        <v>190</v>
      </c>
      <c r="G67" s="72">
        <f t="shared" ref="G67" si="57">E67*F67</f>
        <v>49.4</v>
      </c>
      <c r="H67" s="83">
        <v>5</v>
      </c>
      <c r="I67" s="83">
        <v>4.5</v>
      </c>
      <c r="J67" s="42"/>
      <c r="K67" s="105"/>
      <c r="L67" s="100">
        <v>1.6</v>
      </c>
      <c r="M67" s="83">
        <f t="shared" ref="M67:M68" si="58">P67</f>
        <v>10</v>
      </c>
      <c r="N67" s="83">
        <v>50</v>
      </c>
      <c r="O67" s="83" t="s">
        <v>478</v>
      </c>
      <c r="P67" s="83">
        <v>10</v>
      </c>
      <c r="Q67" s="44" t="s">
        <v>479</v>
      </c>
      <c r="R67" s="83"/>
      <c r="S67" s="83"/>
      <c r="T67" s="83"/>
      <c r="U67" s="83"/>
      <c r="V67" s="83"/>
      <c r="W67" s="83"/>
    </row>
    <row r="68" spans="1:41" x14ac:dyDescent="0.3">
      <c r="A68" s="62">
        <v>31</v>
      </c>
      <c r="B68" s="83" t="s">
        <v>568</v>
      </c>
      <c r="C68" s="44" t="s">
        <v>125</v>
      </c>
      <c r="D68" s="83">
        <v>419</v>
      </c>
      <c r="E68" s="83">
        <v>0.03</v>
      </c>
      <c r="F68" s="83">
        <v>190</v>
      </c>
      <c r="G68" s="72">
        <f t="shared" ref="G68:G74" si="59">E68*F68</f>
        <v>5.7</v>
      </c>
      <c r="H68" s="83">
        <v>1055</v>
      </c>
      <c r="I68" s="83">
        <v>4.5</v>
      </c>
      <c r="J68" s="42"/>
      <c r="K68" s="105"/>
      <c r="L68" s="100">
        <v>1.6</v>
      </c>
      <c r="M68" s="83">
        <f t="shared" si="58"/>
        <v>10</v>
      </c>
      <c r="N68" s="83">
        <v>40</v>
      </c>
      <c r="O68" s="83" t="s">
        <v>478</v>
      </c>
      <c r="P68" s="83">
        <v>10</v>
      </c>
      <c r="Q68" s="44" t="s">
        <v>479</v>
      </c>
      <c r="R68" s="83"/>
      <c r="S68" s="83"/>
      <c r="T68" s="83"/>
      <c r="U68" s="83"/>
      <c r="V68" s="83"/>
      <c r="W68" s="83"/>
    </row>
    <row r="69" spans="1:41" x14ac:dyDescent="0.3">
      <c r="A69" s="62">
        <v>32</v>
      </c>
      <c r="B69" s="83" t="s">
        <v>569</v>
      </c>
      <c r="C69" s="44" t="s">
        <v>125</v>
      </c>
      <c r="D69" s="83">
        <v>428</v>
      </c>
      <c r="E69" s="83">
        <v>0.12</v>
      </c>
      <c r="F69" s="83">
        <v>190</v>
      </c>
      <c r="G69" s="72">
        <f t="shared" si="59"/>
        <v>22.8</v>
      </c>
      <c r="H69" s="83">
        <v>95</v>
      </c>
      <c r="I69" s="83">
        <v>4.5</v>
      </c>
      <c r="J69" s="42"/>
      <c r="K69" s="105"/>
      <c r="L69" s="100">
        <v>1.6</v>
      </c>
      <c r="M69" s="83">
        <f t="shared" ref="M69:M70" si="60">P69</f>
        <v>10</v>
      </c>
      <c r="N69" s="83">
        <v>40</v>
      </c>
      <c r="O69" s="83" t="s">
        <v>478</v>
      </c>
      <c r="P69" s="83">
        <v>10</v>
      </c>
      <c r="Q69" s="44" t="s">
        <v>479</v>
      </c>
      <c r="R69" s="83"/>
      <c r="S69" s="83"/>
      <c r="T69" s="83"/>
      <c r="U69" s="83"/>
      <c r="V69" s="83"/>
      <c r="W69" s="83"/>
    </row>
    <row r="70" spans="1:41" x14ac:dyDescent="0.3">
      <c r="A70" s="62">
        <v>33</v>
      </c>
      <c r="B70" s="83" t="s">
        <v>570</v>
      </c>
      <c r="C70" s="44" t="s">
        <v>125</v>
      </c>
      <c r="D70" s="83">
        <v>431</v>
      </c>
      <c r="E70" s="83">
        <v>0.31</v>
      </c>
      <c r="F70" s="83">
        <v>190</v>
      </c>
      <c r="G70" s="72">
        <f t="shared" ref="G70:G73" si="61">E70*F70</f>
        <v>58.9</v>
      </c>
      <c r="H70" s="83">
        <v>250</v>
      </c>
      <c r="I70" s="83">
        <v>4.5</v>
      </c>
      <c r="J70" s="42"/>
      <c r="K70" s="105"/>
      <c r="L70" s="100">
        <v>1.4</v>
      </c>
      <c r="M70" s="83">
        <f t="shared" si="60"/>
        <v>10</v>
      </c>
      <c r="N70" s="83">
        <v>50</v>
      </c>
      <c r="O70" s="83" t="s">
        <v>478</v>
      </c>
      <c r="P70" s="83">
        <v>10</v>
      </c>
      <c r="Q70" s="44" t="s">
        <v>479</v>
      </c>
      <c r="R70" s="83"/>
      <c r="S70" s="83"/>
      <c r="T70" s="83"/>
      <c r="U70" s="83"/>
      <c r="V70" s="83"/>
      <c r="W70" s="83"/>
    </row>
    <row r="71" spans="1:41" x14ac:dyDescent="0.3">
      <c r="A71" s="62">
        <v>34</v>
      </c>
      <c r="B71" s="83" t="s">
        <v>571</v>
      </c>
      <c r="C71" s="44" t="s">
        <v>125</v>
      </c>
      <c r="D71" s="83">
        <v>431</v>
      </c>
      <c r="E71" s="83">
        <v>0.23</v>
      </c>
      <c r="F71" s="83">
        <v>190</v>
      </c>
      <c r="G71" s="72">
        <f t="shared" si="61"/>
        <v>43.7</v>
      </c>
      <c r="H71" s="83">
        <v>375</v>
      </c>
      <c r="I71" s="83">
        <v>4.5</v>
      </c>
      <c r="J71" s="42"/>
      <c r="K71" s="105"/>
      <c r="L71" s="100">
        <v>1.4</v>
      </c>
      <c r="M71" s="83">
        <f t="shared" ref="M71:M74" si="62">P71</f>
        <v>10</v>
      </c>
      <c r="N71" s="83">
        <v>50</v>
      </c>
      <c r="O71" s="83" t="s">
        <v>478</v>
      </c>
      <c r="P71" s="83">
        <v>10</v>
      </c>
      <c r="Q71" s="44" t="s">
        <v>479</v>
      </c>
      <c r="R71" s="83"/>
      <c r="S71" s="83"/>
      <c r="T71" s="83"/>
      <c r="U71" s="83"/>
      <c r="V71" s="83"/>
      <c r="W71" s="83"/>
    </row>
    <row r="72" spans="1:41" x14ac:dyDescent="0.3">
      <c r="A72" s="62">
        <v>35</v>
      </c>
      <c r="B72" s="83" t="s">
        <v>572</v>
      </c>
      <c r="C72" s="44" t="s">
        <v>125</v>
      </c>
      <c r="D72" s="83">
        <v>431</v>
      </c>
      <c r="E72" s="83">
        <v>0.12</v>
      </c>
      <c r="F72" s="83">
        <v>190</v>
      </c>
      <c r="G72" s="72">
        <f t="shared" si="61"/>
        <v>22.8</v>
      </c>
      <c r="H72" s="83">
        <v>495</v>
      </c>
      <c r="I72" s="83">
        <v>4.5</v>
      </c>
      <c r="J72" s="42"/>
      <c r="K72" s="105"/>
      <c r="L72" s="100">
        <v>1.4</v>
      </c>
      <c r="M72" s="83">
        <f t="shared" si="62"/>
        <v>10</v>
      </c>
      <c r="N72" s="83">
        <v>40</v>
      </c>
      <c r="O72" s="83" t="s">
        <v>478</v>
      </c>
      <c r="P72" s="83">
        <v>10</v>
      </c>
      <c r="Q72" s="44" t="s">
        <v>479</v>
      </c>
      <c r="R72" s="83"/>
      <c r="S72" s="83"/>
      <c r="T72" s="83"/>
      <c r="U72" s="83"/>
      <c r="V72" s="83"/>
      <c r="W72" s="83"/>
    </row>
    <row r="73" spans="1:41" x14ac:dyDescent="0.3">
      <c r="A73" s="62">
        <v>36</v>
      </c>
      <c r="B73" s="83" t="s">
        <v>573</v>
      </c>
      <c r="C73" s="44" t="s">
        <v>125</v>
      </c>
      <c r="D73" s="83">
        <v>435</v>
      </c>
      <c r="E73" s="83">
        <v>0.21</v>
      </c>
      <c r="F73" s="83">
        <v>190</v>
      </c>
      <c r="G73" s="72">
        <f t="shared" si="61"/>
        <v>39.9</v>
      </c>
      <c r="H73" s="83">
        <v>125</v>
      </c>
      <c r="I73" s="83">
        <v>4.5</v>
      </c>
      <c r="J73" s="42"/>
      <c r="K73" s="105"/>
      <c r="L73" s="100">
        <v>1.6</v>
      </c>
      <c r="M73" s="83">
        <f t="shared" si="62"/>
        <v>10</v>
      </c>
      <c r="N73" s="83">
        <v>50</v>
      </c>
      <c r="O73" s="83" t="s">
        <v>478</v>
      </c>
      <c r="P73" s="83">
        <v>10</v>
      </c>
      <c r="Q73" s="44" t="s">
        <v>479</v>
      </c>
      <c r="R73" s="83"/>
      <c r="S73" s="83"/>
      <c r="T73" s="83"/>
      <c r="U73" s="83"/>
      <c r="V73" s="83"/>
      <c r="W73" s="83"/>
    </row>
    <row r="74" spans="1:41" x14ac:dyDescent="0.3">
      <c r="A74" s="62">
        <v>37</v>
      </c>
      <c r="B74" s="83" t="s">
        <v>574</v>
      </c>
      <c r="C74" s="44" t="s">
        <v>125</v>
      </c>
      <c r="D74" s="83">
        <v>435</v>
      </c>
      <c r="E74" s="83">
        <v>0.09</v>
      </c>
      <c r="F74" s="83">
        <v>190</v>
      </c>
      <c r="G74" s="72">
        <f t="shared" si="59"/>
        <v>17.099999999999998</v>
      </c>
      <c r="H74" s="83">
        <v>365</v>
      </c>
      <c r="I74" s="83">
        <v>4.5</v>
      </c>
      <c r="J74" s="42"/>
      <c r="K74" s="105"/>
      <c r="L74" s="100">
        <v>1.6</v>
      </c>
      <c r="M74" s="83">
        <f t="shared" si="62"/>
        <v>10</v>
      </c>
      <c r="N74" s="83">
        <v>40</v>
      </c>
      <c r="O74" s="83" t="s">
        <v>478</v>
      </c>
      <c r="P74" s="83">
        <v>10</v>
      </c>
      <c r="Q74" s="44" t="s">
        <v>479</v>
      </c>
      <c r="R74" s="83"/>
      <c r="S74" s="83"/>
      <c r="T74" s="83"/>
      <c r="U74" s="83"/>
      <c r="V74" s="83"/>
      <c r="W74" s="83"/>
    </row>
    <row r="75" spans="1:41" x14ac:dyDescent="0.3">
      <c r="A75" s="62"/>
      <c r="B75" s="62"/>
      <c r="C75" s="62"/>
      <c r="D75" s="62"/>
      <c r="E75" s="62"/>
      <c r="F75" s="62"/>
      <c r="G75" s="40"/>
      <c r="H75" s="62"/>
      <c r="I75" s="62"/>
      <c r="J75" s="28"/>
      <c r="K75" s="82"/>
      <c r="L75" s="28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</row>
    <row r="76" spans="1:41" x14ac:dyDescent="0.3">
      <c r="A76" s="318" t="s">
        <v>1</v>
      </c>
      <c r="B76" s="318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>
        <f>SUM(M38:M75)</f>
        <v>374</v>
      </c>
      <c r="N76" s="121"/>
      <c r="O76" s="121"/>
      <c r="P76" s="121">
        <f>SUM(P38:P75)</f>
        <v>374</v>
      </c>
      <c r="Q76" s="121"/>
      <c r="R76" s="121">
        <f>SUM(R38:R75)</f>
        <v>10</v>
      </c>
      <c r="S76" s="121">
        <f>SUM(S38:S75)</f>
        <v>0</v>
      </c>
      <c r="T76" s="121">
        <f>SUM(T38:T75)</f>
        <v>0</v>
      </c>
      <c r="U76" s="121">
        <f>SUM(U38:U75)</f>
        <v>0</v>
      </c>
      <c r="V76" s="121">
        <f>SUM(V38:V75)</f>
        <v>10</v>
      </c>
      <c r="W76" s="121"/>
      <c r="X76" s="17"/>
      <c r="Y76" s="18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41" ht="15" customHeight="1" x14ac:dyDescent="0.3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23"/>
      <c r="Y77" s="23"/>
      <c r="Z77" s="38"/>
      <c r="AA77" s="31"/>
      <c r="AB77" s="7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7"/>
      <c r="AO77" s="7"/>
    </row>
    <row r="78" spans="1:41" ht="15" hidden="1" customHeight="1" x14ac:dyDescent="0.3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23"/>
      <c r="Y78" s="23"/>
      <c r="Z78" s="38"/>
      <c r="AA78" s="31"/>
      <c r="AB78" s="7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7"/>
      <c r="AO78" s="7"/>
    </row>
    <row r="79" spans="1:41" x14ac:dyDescent="0.3">
      <c r="A79" s="423" t="s">
        <v>716</v>
      </c>
      <c r="B79" s="423"/>
      <c r="C79" s="423"/>
      <c r="D79" s="423"/>
      <c r="E79" s="423"/>
      <c r="F79" s="423"/>
      <c r="G79" s="423"/>
      <c r="H79" s="147"/>
      <c r="I79" s="147"/>
      <c r="J79" s="147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23"/>
      <c r="Y79" s="23"/>
      <c r="Z79" s="38"/>
      <c r="AA79" s="31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7"/>
      <c r="AO79" s="7"/>
    </row>
    <row r="80" spans="1:41" ht="15.75" customHeight="1" x14ac:dyDescent="0.3">
      <c r="A80" s="395" t="s">
        <v>134</v>
      </c>
      <c r="B80" s="395" t="s">
        <v>242</v>
      </c>
      <c r="C80" s="395" t="s">
        <v>145</v>
      </c>
      <c r="D80" s="353" t="s">
        <v>136</v>
      </c>
      <c r="E80" s="353"/>
      <c r="F80" s="395" t="s">
        <v>243</v>
      </c>
      <c r="G80" s="395"/>
      <c r="H80" s="395" t="s">
        <v>265</v>
      </c>
      <c r="I80" s="395"/>
      <c r="J80" s="395"/>
      <c r="K80" s="395"/>
      <c r="L80" s="395"/>
      <c r="M80" s="395"/>
      <c r="N80" s="395"/>
      <c r="O80" s="395"/>
      <c r="P80" s="395"/>
      <c r="Q80" s="395"/>
      <c r="R80" s="395" t="s">
        <v>266</v>
      </c>
      <c r="S80" s="395"/>
      <c r="T80" s="395"/>
      <c r="U80" s="395"/>
      <c r="V80" s="395"/>
      <c r="W80" s="395"/>
      <c r="X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</row>
    <row r="81" spans="1:37" ht="15.75" customHeight="1" x14ac:dyDescent="0.3">
      <c r="A81" s="395"/>
      <c r="B81" s="395"/>
      <c r="C81" s="395"/>
      <c r="D81" s="353" t="s">
        <v>144</v>
      </c>
      <c r="E81" s="395" t="s">
        <v>246</v>
      </c>
      <c r="F81" s="395"/>
      <c r="G81" s="395"/>
      <c r="H81" s="395" t="s">
        <v>247</v>
      </c>
      <c r="I81" s="395" t="s">
        <v>248</v>
      </c>
      <c r="J81" s="395" t="s">
        <v>249</v>
      </c>
      <c r="K81" s="395" t="s">
        <v>250</v>
      </c>
      <c r="L81" s="395" t="s">
        <v>251</v>
      </c>
      <c r="M81" s="395" t="s">
        <v>147</v>
      </c>
      <c r="N81" s="395" t="s">
        <v>252</v>
      </c>
      <c r="O81" s="395"/>
      <c r="P81" s="395"/>
      <c r="Q81" s="395"/>
      <c r="R81" s="395" t="s">
        <v>253</v>
      </c>
      <c r="S81" s="395" t="s">
        <v>267</v>
      </c>
      <c r="T81" s="395" t="s">
        <v>295</v>
      </c>
      <c r="U81" s="395" t="s">
        <v>98</v>
      </c>
      <c r="V81" s="395"/>
      <c r="W81" s="395"/>
      <c r="X81" s="7"/>
      <c r="Y81" s="70"/>
      <c r="Z81" s="70"/>
      <c r="AA81" s="70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1:37" ht="40.200000000000003" customHeight="1" x14ac:dyDescent="0.3">
      <c r="A82" s="395"/>
      <c r="B82" s="395"/>
      <c r="C82" s="395"/>
      <c r="D82" s="353"/>
      <c r="E82" s="395"/>
      <c r="F82" s="137" t="s">
        <v>258</v>
      </c>
      <c r="G82" s="103" t="s">
        <v>259</v>
      </c>
      <c r="H82" s="395"/>
      <c r="I82" s="395"/>
      <c r="J82" s="395"/>
      <c r="K82" s="395"/>
      <c r="L82" s="395"/>
      <c r="M82" s="395"/>
      <c r="N82" s="395"/>
      <c r="O82" s="395"/>
      <c r="P82" s="395"/>
      <c r="Q82" s="395"/>
      <c r="R82" s="395"/>
      <c r="S82" s="395"/>
      <c r="T82" s="395"/>
      <c r="U82" s="395"/>
      <c r="V82" s="395"/>
      <c r="W82" s="395"/>
      <c r="Y82" s="70"/>
      <c r="Z82" s="70"/>
      <c r="AA82" s="70"/>
    </row>
    <row r="83" spans="1:37" ht="15.6" x14ac:dyDescent="0.3">
      <c r="A83" s="395"/>
      <c r="B83" s="395"/>
      <c r="C83" s="395"/>
      <c r="D83" s="353"/>
      <c r="E83" s="103" t="s">
        <v>260</v>
      </c>
      <c r="F83" s="103" t="s">
        <v>261</v>
      </c>
      <c r="G83" s="103" t="s">
        <v>262</v>
      </c>
      <c r="H83" s="103" t="s">
        <v>64</v>
      </c>
      <c r="I83" s="103" t="s">
        <v>64</v>
      </c>
      <c r="J83" s="103" t="s">
        <v>263</v>
      </c>
      <c r="K83" s="103" t="s">
        <v>64</v>
      </c>
      <c r="L83" s="103" t="s">
        <v>64</v>
      </c>
      <c r="M83" s="103" t="s">
        <v>64</v>
      </c>
      <c r="N83" s="395"/>
      <c r="O83" s="395"/>
      <c r="P83" s="395"/>
      <c r="Q83" s="395"/>
      <c r="R83" s="103" t="s">
        <v>89</v>
      </c>
      <c r="S83" s="103" t="s">
        <v>268</v>
      </c>
      <c r="T83" s="103" t="s">
        <v>20</v>
      </c>
      <c r="U83" s="395"/>
      <c r="V83" s="395"/>
      <c r="W83" s="395"/>
      <c r="Y83" s="70"/>
      <c r="Z83" s="70"/>
      <c r="AA83" s="70"/>
    </row>
    <row r="84" spans="1:37" ht="17.25" customHeight="1" x14ac:dyDescent="0.3">
      <c r="A84" s="138" t="s">
        <v>36</v>
      </c>
      <c r="B84" s="119" t="s">
        <v>37</v>
      </c>
      <c r="C84" s="119" t="s">
        <v>38</v>
      </c>
      <c r="D84" s="119" t="s">
        <v>39</v>
      </c>
      <c r="E84" s="119" t="s">
        <v>40</v>
      </c>
      <c r="F84" s="119" t="s">
        <v>41</v>
      </c>
      <c r="G84" s="119" t="s">
        <v>42</v>
      </c>
      <c r="H84" s="119" t="s">
        <v>43</v>
      </c>
      <c r="I84" s="119" t="s">
        <v>44</v>
      </c>
      <c r="J84" s="119" t="s">
        <v>45</v>
      </c>
      <c r="K84" s="119" t="s">
        <v>46</v>
      </c>
      <c r="L84" s="119" t="s">
        <v>47</v>
      </c>
      <c r="M84" s="119" t="s">
        <v>48</v>
      </c>
      <c r="N84" s="357" t="s">
        <v>49</v>
      </c>
      <c r="O84" s="357"/>
      <c r="P84" s="357"/>
      <c r="Q84" s="357"/>
      <c r="R84" s="119" t="s">
        <v>50</v>
      </c>
      <c r="S84" s="119" t="s">
        <v>51</v>
      </c>
      <c r="T84" s="106" t="s">
        <v>169</v>
      </c>
      <c r="U84" s="385" t="s">
        <v>170</v>
      </c>
      <c r="V84" s="385"/>
      <c r="W84" s="385"/>
      <c r="Y84" s="77"/>
      <c r="Z84" s="77"/>
      <c r="AA84" s="77"/>
    </row>
    <row r="85" spans="1:37" ht="25.2" customHeight="1" x14ac:dyDescent="0.3">
      <c r="A85" s="62">
        <v>1</v>
      </c>
      <c r="B85" s="83" t="s">
        <v>468</v>
      </c>
      <c r="C85" s="83" t="s">
        <v>122</v>
      </c>
      <c r="D85" s="44">
        <v>101</v>
      </c>
      <c r="E85" s="42">
        <v>4.6100000000000003</v>
      </c>
      <c r="F85" s="83">
        <v>190</v>
      </c>
      <c r="G85" s="72">
        <f t="shared" ref="G85" si="63">E85*F85</f>
        <v>875.90000000000009</v>
      </c>
      <c r="H85" s="83">
        <v>545</v>
      </c>
      <c r="I85" s="100">
        <v>4.5</v>
      </c>
      <c r="J85" s="83"/>
      <c r="K85" s="83"/>
      <c r="L85" s="42"/>
      <c r="M85" s="83">
        <f t="shared" ref="M85:M93" si="64">P85</f>
        <v>12</v>
      </c>
      <c r="N85" s="44">
        <v>120</v>
      </c>
      <c r="O85" s="83" t="s">
        <v>478</v>
      </c>
      <c r="P85" s="83">
        <v>12</v>
      </c>
      <c r="Q85" s="83" t="s">
        <v>502</v>
      </c>
      <c r="R85" s="83"/>
      <c r="S85" s="83"/>
      <c r="T85" s="44"/>
      <c r="U85" s="417" t="s">
        <v>467</v>
      </c>
      <c r="V85" s="417"/>
      <c r="W85" s="417"/>
      <c r="Y85" s="32"/>
      <c r="Z85" s="32"/>
      <c r="AA85" s="32"/>
    </row>
    <row r="86" spans="1:37" ht="25.2" customHeight="1" x14ac:dyDescent="0.3">
      <c r="A86" s="62">
        <v>2</v>
      </c>
      <c r="B86" s="83" t="s">
        <v>473</v>
      </c>
      <c r="C86" s="83" t="s">
        <v>122</v>
      </c>
      <c r="D86" s="44">
        <v>101</v>
      </c>
      <c r="E86" s="42">
        <v>4.3</v>
      </c>
      <c r="F86" s="83">
        <v>190</v>
      </c>
      <c r="G86" s="72">
        <f t="shared" ref="G86:G90" si="65">E86*F86</f>
        <v>817</v>
      </c>
      <c r="H86" s="83">
        <v>705</v>
      </c>
      <c r="I86" s="100">
        <v>4.5</v>
      </c>
      <c r="J86" s="83"/>
      <c r="K86" s="83"/>
      <c r="L86" s="42"/>
      <c r="M86" s="83">
        <f t="shared" si="64"/>
        <v>12</v>
      </c>
      <c r="N86" s="44">
        <v>120</v>
      </c>
      <c r="O86" s="83" t="s">
        <v>478</v>
      </c>
      <c r="P86" s="83">
        <v>12</v>
      </c>
      <c r="Q86" s="83" t="s">
        <v>502</v>
      </c>
      <c r="R86" s="83"/>
      <c r="S86" s="83"/>
      <c r="T86" s="44"/>
      <c r="U86" s="417" t="s">
        <v>467</v>
      </c>
      <c r="V86" s="417"/>
      <c r="W86" s="417"/>
      <c r="Y86" s="32"/>
      <c r="Z86" s="290"/>
      <c r="AA86" s="32"/>
    </row>
    <row r="87" spans="1:37" ht="25.2" customHeight="1" x14ac:dyDescent="0.3">
      <c r="A87" s="62">
        <v>3</v>
      </c>
      <c r="B87" s="62" t="s">
        <v>532</v>
      </c>
      <c r="C87" s="62" t="s">
        <v>123</v>
      </c>
      <c r="D87" s="82">
        <v>201</v>
      </c>
      <c r="E87" s="62">
        <v>0.26</v>
      </c>
      <c r="F87" s="62">
        <v>190</v>
      </c>
      <c r="G87" s="40">
        <f t="shared" ref="G87:G88" si="66">E87*F87</f>
        <v>49.4</v>
      </c>
      <c r="H87" s="62">
        <v>20</v>
      </c>
      <c r="I87" s="150">
        <v>4</v>
      </c>
      <c r="J87" s="28"/>
      <c r="K87" s="62"/>
      <c r="L87" s="28">
        <v>1.4</v>
      </c>
      <c r="M87" s="62">
        <f t="shared" ref="M87:M88" si="67">P87</f>
        <v>9</v>
      </c>
      <c r="N87" s="82">
        <v>50</v>
      </c>
      <c r="O87" s="62" t="s">
        <v>515</v>
      </c>
      <c r="P87" s="62">
        <v>9</v>
      </c>
      <c r="Q87" s="62" t="s">
        <v>501</v>
      </c>
      <c r="R87" s="62"/>
      <c r="S87" s="62"/>
      <c r="T87" s="82"/>
      <c r="U87" s="386" t="s">
        <v>533</v>
      </c>
      <c r="V87" s="386"/>
      <c r="W87" s="386"/>
      <c r="Y87" s="32"/>
      <c r="Z87" s="32"/>
      <c r="AA87" s="32"/>
    </row>
    <row r="88" spans="1:37" ht="25.2" customHeight="1" x14ac:dyDescent="0.3">
      <c r="A88" s="62">
        <v>4</v>
      </c>
      <c r="B88" s="62" t="s">
        <v>537</v>
      </c>
      <c r="C88" s="62" t="s">
        <v>123</v>
      </c>
      <c r="D88" s="82">
        <v>210</v>
      </c>
      <c r="E88" s="62">
        <v>3.35</v>
      </c>
      <c r="F88" s="62">
        <v>190</v>
      </c>
      <c r="G88" s="40">
        <f t="shared" si="66"/>
        <v>636.5</v>
      </c>
      <c r="H88" s="62">
        <v>570</v>
      </c>
      <c r="I88" s="150">
        <v>4.5</v>
      </c>
      <c r="J88" s="28"/>
      <c r="K88" s="62"/>
      <c r="L88" s="28">
        <v>1.8</v>
      </c>
      <c r="M88" s="62">
        <f t="shared" si="67"/>
        <v>16</v>
      </c>
      <c r="N88" s="82">
        <v>160</v>
      </c>
      <c r="O88" s="62" t="s">
        <v>538</v>
      </c>
      <c r="P88" s="62">
        <v>16</v>
      </c>
      <c r="Q88" s="62" t="s">
        <v>502</v>
      </c>
      <c r="R88" s="62"/>
      <c r="S88" s="62"/>
      <c r="T88" s="82"/>
      <c r="U88" s="386" t="s">
        <v>467</v>
      </c>
      <c r="V88" s="386"/>
      <c r="W88" s="386"/>
      <c r="Y88" s="32"/>
      <c r="Z88" s="32"/>
      <c r="AA88" s="32"/>
    </row>
    <row r="89" spans="1:37" ht="25.2" customHeight="1" x14ac:dyDescent="0.3">
      <c r="A89" s="62">
        <v>5</v>
      </c>
      <c r="B89" s="83" t="s">
        <v>512</v>
      </c>
      <c r="C89" s="83" t="s">
        <v>124</v>
      </c>
      <c r="D89" s="44">
        <v>301</v>
      </c>
      <c r="E89" s="42">
        <v>4.6500000000000004</v>
      </c>
      <c r="F89" s="83">
        <v>190</v>
      </c>
      <c r="G89" s="72">
        <f t="shared" si="65"/>
        <v>883.50000000000011</v>
      </c>
      <c r="H89" s="83">
        <v>5</v>
      </c>
      <c r="I89" s="72">
        <v>7</v>
      </c>
      <c r="J89" s="83"/>
      <c r="K89" s="83"/>
      <c r="L89" s="42">
        <v>2.2999999999999998</v>
      </c>
      <c r="M89" s="83">
        <f t="shared" si="64"/>
        <v>10</v>
      </c>
      <c r="N89" s="44">
        <v>100</v>
      </c>
      <c r="O89" s="83" t="s">
        <v>478</v>
      </c>
      <c r="P89" s="83">
        <v>10</v>
      </c>
      <c r="Q89" s="83" t="s">
        <v>502</v>
      </c>
      <c r="R89" s="83">
        <v>10</v>
      </c>
      <c r="S89" s="83" t="s">
        <v>513</v>
      </c>
      <c r="T89" s="44">
        <v>2</v>
      </c>
      <c r="U89" s="419" t="s">
        <v>582</v>
      </c>
      <c r="V89" s="419"/>
      <c r="W89" s="419"/>
      <c r="Y89" s="32"/>
      <c r="Z89" s="32"/>
      <c r="AA89" s="32"/>
    </row>
    <row r="90" spans="1:37" ht="25.2" customHeight="1" x14ac:dyDescent="0.3">
      <c r="A90" s="62">
        <v>6</v>
      </c>
      <c r="B90" s="83" t="s">
        <v>516</v>
      </c>
      <c r="C90" s="83" t="s">
        <v>124</v>
      </c>
      <c r="D90" s="44">
        <v>301</v>
      </c>
      <c r="E90" s="83">
        <v>4.2699999999999996</v>
      </c>
      <c r="F90" s="83">
        <v>190</v>
      </c>
      <c r="G90" s="72">
        <f t="shared" si="65"/>
        <v>811.3</v>
      </c>
      <c r="H90" s="83">
        <v>1150</v>
      </c>
      <c r="I90" s="83">
        <v>4.5</v>
      </c>
      <c r="J90" s="42"/>
      <c r="K90" s="83"/>
      <c r="L90" s="42">
        <v>1.4</v>
      </c>
      <c r="M90" s="83">
        <f t="shared" si="64"/>
        <v>8</v>
      </c>
      <c r="N90" s="44">
        <v>100</v>
      </c>
      <c r="O90" s="83" t="s">
        <v>515</v>
      </c>
      <c r="P90" s="83">
        <v>8</v>
      </c>
      <c r="Q90" s="83" t="s">
        <v>501</v>
      </c>
      <c r="R90" s="83"/>
      <c r="S90" s="83"/>
      <c r="T90" s="44"/>
      <c r="U90" s="417" t="s">
        <v>467</v>
      </c>
      <c r="V90" s="417"/>
      <c r="W90" s="417"/>
      <c r="Y90" s="32"/>
      <c r="Z90" s="32"/>
      <c r="AA90" s="32"/>
    </row>
    <row r="91" spans="1:37" ht="25.2" customHeight="1" x14ac:dyDescent="0.3">
      <c r="A91" s="62">
        <v>7</v>
      </c>
      <c r="B91" s="62" t="s">
        <v>520</v>
      </c>
      <c r="C91" s="62" t="s">
        <v>125</v>
      </c>
      <c r="D91" s="82" t="s">
        <v>518</v>
      </c>
      <c r="E91" s="62">
        <v>3.04</v>
      </c>
      <c r="F91" s="62">
        <v>190</v>
      </c>
      <c r="G91" s="40">
        <f t="shared" ref="G91:G92" si="68">E91*F91</f>
        <v>577.6</v>
      </c>
      <c r="H91" s="62">
        <v>5</v>
      </c>
      <c r="I91" s="150">
        <v>4.5</v>
      </c>
      <c r="J91" s="28"/>
      <c r="K91" s="62"/>
      <c r="L91" s="28">
        <v>1.4</v>
      </c>
      <c r="M91" s="62">
        <f t="shared" si="64"/>
        <v>8</v>
      </c>
      <c r="N91" s="82">
        <v>125</v>
      </c>
      <c r="O91" s="62" t="s">
        <v>515</v>
      </c>
      <c r="P91" s="62">
        <v>8</v>
      </c>
      <c r="Q91" s="62" t="s">
        <v>501</v>
      </c>
      <c r="R91" s="62"/>
      <c r="S91" s="62"/>
      <c r="T91" s="82"/>
      <c r="U91" s="386" t="s">
        <v>467</v>
      </c>
      <c r="V91" s="386"/>
      <c r="W91" s="386"/>
      <c r="Y91" s="32"/>
      <c r="Z91" s="32"/>
      <c r="AA91" s="32"/>
    </row>
    <row r="92" spans="1:37" ht="25.2" customHeight="1" x14ac:dyDescent="0.3">
      <c r="A92" s="62">
        <v>8</v>
      </c>
      <c r="B92" s="62" t="s">
        <v>524</v>
      </c>
      <c r="C92" s="62" t="s">
        <v>125</v>
      </c>
      <c r="D92" s="82">
        <v>418</v>
      </c>
      <c r="E92" s="62">
        <v>1.64</v>
      </c>
      <c r="F92" s="62">
        <v>190</v>
      </c>
      <c r="G92" s="40">
        <f t="shared" si="68"/>
        <v>311.59999999999997</v>
      </c>
      <c r="H92" s="62">
        <v>770</v>
      </c>
      <c r="I92" s="150">
        <v>4.5</v>
      </c>
      <c r="J92" s="28"/>
      <c r="K92" s="62"/>
      <c r="L92" s="28">
        <v>1.9</v>
      </c>
      <c r="M92" s="62">
        <f t="shared" si="64"/>
        <v>10</v>
      </c>
      <c r="N92" s="82">
        <v>100</v>
      </c>
      <c r="O92" s="62" t="s">
        <v>515</v>
      </c>
      <c r="P92" s="62">
        <v>10</v>
      </c>
      <c r="Q92" s="62" t="s">
        <v>501</v>
      </c>
      <c r="R92" s="62"/>
      <c r="S92" s="62"/>
      <c r="T92" s="82"/>
      <c r="U92" s="386" t="s">
        <v>467</v>
      </c>
      <c r="V92" s="386"/>
      <c r="W92" s="386"/>
      <c r="Y92" s="32"/>
      <c r="Z92" s="32"/>
      <c r="AA92" s="32"/>
    </row>
    <row r="93" spans="1:37" ht="25.2" customHeight="1" x14ac:dyDescent="0.3">
      <c r="A93" s="62">
        <v>9</v>
      </c>
      <c r="B93" s="83" t="s">
        <v>527</v>
      </c>
      <c r="C93" s="83" t="s">
        <v>127</v>
      </c>
      <c r="D93" s="44">
        <v>501</v>
      </c>
      <c r="E93" s="83">
        <v>0.74</v>
      </c>
      <c r="F93" s="83">
        <v>190</v>
      </c>
      <c r="G93" s="72">
        <f t="shared" ref="G93" si="69">E93*F93</f>
        <v>140.6</v>
      </c>
      <c r="H93" s="83">
        <v>10</v>
      </c>
      <c r="I93" s="100">
        <v>4.5</v>
      </c>
      <c r="J93" s="42"/>
      <c r="K93" s="83"/>
      <c r="L93" s="42">
        <v>2.5</v>
      </c>
      <c r="M93" s="83">
        <f t="shared" si="64"/>
        <v>18</v>
      </c>
      <c r="N93" s="44" t="s">
        <v>576</v>
      </c>
      <c r="O93" s="83" t="s">
        <v>538</v>
      </c>
      <c r="P93" s="83">
        <v>18</v>
      </c>
      <c r="Q93" s="83"/>
      <c r="R93" s="83"/>
      <c r="S93" s="83"/>
      <c r="T93" s="44"/>
      <c r="U93" s="417" t="s">
        <v>467</v>
      </c>
      <c r="V93" s="417"/>
      <c r="W93" s="417"/>
      <c r="Y93" s="32"/>
      <c r="Z93" s="32"/>
      <c r="AA93" s="32"/>
    </row>
    <row r="94" spans="1:37" ht="23.25" customHeight="1" x14ac:dyDescent="0.3">
      <c r="A94" s="62"/>
      <c r="B94" s="62"/>
      <c r="C94" s="62"/>
      <c r="D94" s="82"/>
      <c r="E94" s="62"/>
      <c r="F94" s="62"/>
      <c r="G94" s="40"/>
      <c r="H94" s="62"/>
      <c r="I94" s="62"/>
      <c r="J94" s="28"/>
      <c r="K94" s="62"/>
      <c r="L94" s="28"/>
      <c r="M94" s="62"/>
      <c r="N94" s="82"/>
      <c r="O94" s="62"/>
      <c r="P94" s="62"/>
      <c r="Q94" s="62"/>
      <c r="R94" s="62"/>
      <c r="S94" s="62"/>
      <c r="T94" s="82"/>
      <c r="U94" s="386"/>
      <c r="V94" s="386"/>
      <c r="W94" s="386"/>
      <c r="Y94" s="32"/>
      <c r="Z94" s="32"/>
      <c r="AA94" s="32"/>
    </row>
    <row r="95" spans="1:37" x14ac:dyDescent="0.3">
      <c r="A95" s="318" t="s">
        <v>1</v>
      </c>
      <c r="B95" s="318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>
        <f>SUM(M85:M94)</f>
        <v>103</v>
      </c>
      <c r="N95" s="121"/>
      <c r="O95" s="121"/>
      <c r="P95" s="121">
        <f>SUM(P85:P94)</f>
        <v>103</v>
      </c>
      <c r="Q95" s="121"/>
      <c r="R95" s="121">
        <f>SUM(R85:R94)</f>
        <v>10</v>
      </c>
      <c r="S95" s="121">
        <f>SUM(S85:S94)</f>
        <v>0</v>
      </c>
      <c r="T95" s="121">
        <f>SUM(T85:T94)</f>
        <v>2</v>
      </c>
      <c r="U95" s="318">
        <f>SUM(U85:U94)</f>
        <v>0</v>
      </c>
      <c r="V95" s="318"/>
      <c r="W95" s="318"/>
      <c r="Y95" s="27"/>
      <c r="Z95" s="27"/>
      <c r="AA95" s="27"/>
    </row>
    <row r="96" spans="1:37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Y96" s="27"/>
      <c r="Z96" s="27"/>
      <c r="AA96" s="27"/>
    </row>
    <row r="97" spans="1:27" x14ac:dyDescent="0.3">
      <c r="A97" s="418" t="s">
        <v>717</v>
      </c>
      <c r="B97" s="418"/>
      <c r="C97" s="418"/>
      <c r="D97" s="418"/>
      <c r="E97" s="418"/>
      <c r="F97" s="418"/>
      <c r="G97" s="418"/>
      <c r="H97" s="39"/>
      <c r="I97" s="39"/>
      <c r="J97" s="39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Y97" s="27"/>
      <c r="Z97" s="27"/>
      <c r="AA97" s="27"/>
    </row>
    <row r="98" spans="1:27" x14ac:dyDescent="0.3">
      <c r="A98" s="395" t="s">
        <v>134</v>
      </c>
      <c r="B98" s="395" t="s">
        <v>242</v>
      </c>
      <c r="C98" s="395" t="s">
        <v>145</v>
      </c>
      <c r="D98" s="395" t="s">
        <v>364</v>
      </c>
      <c r="E98" s="395"/>
      <c r="F98" s="395" t="s">
        <v>265</v>
      </c>
      <c r="G98" s="395"/>
      <c r="H98" s="395"/>
      <c r="I98" s="395"/>
      <c r="J98" s="395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Y98" s="27"/>
      <c r="Z98" s="27"/>
      <c r="AA98" s="27"/>
    </row>
    <row r="99" spans="1:27" x14ac:dyDescent="0.3">
      <c r="A99" s="395"/>
      <c r="B99" s="395"/>
      <c r="C99" s="395"/>
      <c r="D99" s="395"/>
      <c r="E99" s="395"/>
      <c r="F99" s="395" t="s">
        <v>252</v>
      </c>
      <c r="G99" s="395"/>
      <c r="H99" s="395" t="s">
        <v>147</v>
      </c>
      <c r="I99" s="395" t="s">
        <v>365</v>
      </c>
      <c r="J99" s="395" t="s">
        <v>366</v>
      </c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Y99" s="27"/>
      <c r="Z99" s="27"/>
      <c r="AA99" s="27"/>
    </row>
    <row r="100" spans="1:27" x14ac:dyDescent="0.3">
      <c r="A100" s="395"/>
      <c r="B100" s="395"/>
      <c r="C100" s="395"/>
      <c r="D100" s="395"/>
      <c r="E100" s="395"/>
      <c r="F100" s="395"/>
      <c r="G100" s="395"/>
      <c r="H100" s="395"/>
      <c r="I100" s="395"/>
      <c r="J100" s="395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Y100" s="27"/>
      <c r="Z100" s="27"/>
      <c r="AA100" s="27"/>
    </row>
    <row r="101" spans="1:27" ht="23.25" customHeight="1" x14ac:dyDescent="0.3">
      <c r="A101" s="395"/>
      <c r="B101" s="395"/>
      <c r="C101" s="395"/>
      <c r="D101" s="395"/>
      <c r="E101" s="395"/>
      <c r="F101" s="395"/>
      <c r="G101" s="395"/>
      <c r="H101" s="395"/>
      <c r="I101" s="395"/>
      <c r="J101" s="395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Y101" s="27"/>
      <c r="Z101" s="27"/>
      <c r="AA101" s="27"/>
    </row>
    <row r="102" spans="1:27" x14ac:dyDescent="0.3">
      <c r="A102" s="395"/>
      <c r="B102" s="395"/>
      <c r="C102" s="395"/>
      <c r="D102" s="395"/>
      <c r="E102" s="395"/>
      <c r="F102" s="395"/>
      <c r="G102" s="395"/>
      <c r="H102" s="137" t="s">
        <v>64</v>
      </c>
      <c r="I102" s="103" t="s">
        <v>89</v>
      </c>
      <c r="J102" s="103" t="s">
        <v>89</v>
      </c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Y102" s="27"/>
      <c r="Z102" s="27"/>
      <c r="AA102" s="27"/>
    </row>
    <row r="103" spans="1:27" x14ac:dyDescent="0.3">
      <c r="A103" s="138" t="s">
        <v>36</v>
      </c>
      <c r="B103" s="119" t="s">
        <v>37</v>
      </c>
      <c r="C103" s="119" t="s">
        <v>38</v>
      </c>
      <c r="D103" s="357" t="s">
        <v>39</v>
      </c>
      <c r="E103" s="357"/>
      <c r="F103" s="420" t="s">
        <v>40</v>
      </c>
      <c r="G103" s="420"/>
      <c r="H103" s="138" t="s">
        <v>41</v>
      </c>
      <c r="I103" s="138" t="s">
        <v>42</v>
      </c>
      <c r="J103" s="138" t="s">
        <v>43</v>
      </c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Y103" s="27"/>
      <c r="Z103" s="27"/>
      <c r="AA103" s="27"/>
    </row>
    <row r="104" spans="1:27" x14ac:dyDescent="0.3">
      <c r="A104" s="62"/>
      <c r="B104" s="62"/>
      <c r="C104" s="62"/>
      <c r="D104" s="421"/>
      <c r="E104" s="421"/>
      <c r="F104" s="422"/>
      <c r="G104" s="422"/>
      <c r="H104" s="291"/>
      <c r="I104" s="291"/>
      <c r="J104" s="291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Y104" s="27"/>
      <c r="Z104" s="27"/>
      <c r="AA104" s="27"/>
    </row>
    <row r="105" spans="1:27" x14ac:dyDescent="0.3">
      <c r="A105" s="62"/>
      <c r="B105" s="62"/>
      <c r="C105" s="62"/>
      <c r="D105" s="421"/>
      <c r="E105" s="421"/>
      <c r="F105" s="422"/>
      <c r="G105" s="422"/>
      <c r="H105" s="148"/>
      <c r="I105" s="148"/>
      <c r="J105" s="14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Y105" s="27"/>
      <c r="Z105" s="27"/>
      <c r="AA105" s="27"/>
    </row>
    <row r="106" spans="1:27" x14ac:dyDescent="0.3">
      <c r="A106" s="318" t="s">
        <v>1</v>
      </c>
      <c r="B106" s="318"/>
      <c r="C106" s="121"/>
      <c r="D106" s="318"/>
      <c r="E106" s="318"/>
      <c r="F106" s="395"/>
      <c r="G106" s="395"/>
      <c r="H106" s="149">
        <f>SUM(H104:H105)</f>
        <v>0</v>
      </c>
      <c r="I106" s="149">
        <f t="shared" ref="I106:J106" si="70">SUM(I104:I105)</f>
        <v>0</v>
      </c>
      <c r="J106" s="149">
        <f t="shared" si="70"/>
        <v>0</v>
      </c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Y106" s="27"/>
      <c r="Z106" s="27"/>
      <c r="AA106" s="27"/>
    </row>
    <row r="107" spans="1:27" x14ac:dyDescent="0.3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Y107" s="27"/>
      <c r="Z107" s="27"/>
      <c r="AA107" s="27"/>
    </row>
    <row r="108" spans="1:27" x14ac:dyDescent="0.3">
      <c r="A108" s="27"/>
      <c r="B108" s="416" t="s">
        <v>367</v>
      </c>
      <c r="C108" s="416"/>
      <c r="D108" s="416"/>
      <c r="E108" s="416"/>
      <c r="F108" s="416"/>
      <c r="G108" s="416"/>
      <c r="H108" s="416"/>
      <c r="I108" s="416"/>
      <c r="J108" s="416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Y108" s="27"/>
      <c r="Z108" s="27"/>
      <c r="AA108" s="27"/>
    </row>
    <row r="109" spans="1:27" x14ac:dyDescent="0.3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Y109" s="27"/>
      <c r="Z109" s="27"/>
      <c r="AA109" s="27"/>
    </row>
    <row r="110" spans="1:27" x14ac:dyDescent="0.3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Y110" s="27"/>
      <c r="Z110" s="27"/>
      <c r="AA110" s="27"/>
    </row>
    <row r="111" spans="1:27" x14ac:dyDescent="0.3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Y111" s="27"/>
      <c r="Z111" s="27"/>
      <c r="AA111" s="27"/>
    </row>
    <row r="112" spans="1:27" x14ac:dyDescent="0.3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Y112" s="27"/>
      <c r="Z112" s="27"/>
      <c r="AA112" s="27"/>
    </row>
    <row r="113" spans="1:27" x14ac:dyDescent="0.3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Y113" s="27"/>
      <c r="Z113" s="27"/>
      <c r="AA113" s="27"/>
    </row>
    <row r="114" spans="1:27" x14ac:dyDescent="0.3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Y114" s="27"/>
      <c r="Z114" s="27"/>
      <c r="AA114" s="27"/>
    </row>
    <row r="116" spans="1:27" hidden="1" x14ac:dyDescent="0.3"/>
    <row r="117" spans="1:27" hidden="1" x14ac:dyDescent="0.3"/>
    <row r="118" spans="1:27" hidden="1" x14ac:dyDescent="0.3"/>
    <row r="119" spans="1:27" hidden="1" x14ac:dyDescent="0.3"/>
    <row r="120" spans="1:27" hidden="1" x14ac:dyDescent="0.3"/>
    <row r="121" spans="1:27" hidden="1" x14ac:dyDescent="0.3">
      <c r="A121" s="31"/>
      <c r="B121" s="31"/>
      <c r="C121" s="31"/>
      <c r="D121" s="31"/>
      <c r="E121" s="31"/>
      <c r="F121" s="70"/>
      <c r="G121" s="70"/>
    </row>
    <row r="123" spans="1:27" ht="15" thickBot="1" x14ac:dyDescent="0.35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</row>
    <row r="124" spans="1:27" x14ac:dyDescent="0.3">
      <c r="A124" s="36" t="s">
        <v>236</v>
      </c>
      <c r="B124" s="52"/>
      <c r="C124" s="31"/>
      <c r="D124" s="50"/>
      <c r="E124" s="50"/>
      <c r="F124" s="50" t="s">
        <v>237</v>
      </c>
      <c r="G124" s="50"/>
      <c r="H124" s="34"/>
      <c r="I124" s="34"/>
      <c r="J124" s="34"/>
      <c r="K124" s="31"/>
      <c r="L124" s="31"/>
    </row>
    <row r="125" spans="1:27" x14ac:dyDescent="0.3">
      <c r="A125" s="31"/>
      <c r="B125" s="19"/>
      <c r="C125" s="19"/>
      <c r="D125" s="19"/>
      <c r="E125" s="19"/>
      <c r="F125" s="19"/>
      <c r="G125" s="19"/>
      <c r="H125" s="19"/>
      <c r="I125" s="19"/>
      <c r="J125" s="19"/>
      <c r="K125" s="31"/>
      <c r="L125" s="31"/>
    </row>
    <row r="126" spans="1:27" x14ac:dyDescent="0.3">
      <c r="A126" s="31"/>
      <c r="B126" s="36" t="s">
        <v>238</v>
      </c>
      <c r="C126" s="31"/>
      <c r="D126" s="31"/>
      <c r="E126" s="51" t="s">
        <v>127</v>
      </c>
      <c r="F126" s="19"/>
      <c r="G126" s="19"/>
      <c r="H126" s="19"/>
      <c r="I126" s="19"/>
      <c r="J126" s="19"/>
      <c r="K126" s="31"/>
      <c r="L126" s="31"/>
    </row>
    <row r="127" spans="1:27" x14ac:dyDescent="0.3">
      <c r="A127" s="31"/>
      <c r="B127" s="19"/>
      <c r="C127" s="19"/>
      <c r="D127" s="19"/>
      <c r="E127" s="19"/>
      <c r="F127" s="19"/>
      <c r="G127" s="19"/>
      <c r="H127" s="19"/>
      <c r="I127" s="19"/>
      <c r="J127" s="19"/>
      <c r="K127" s="31"/>
      <c r="L127" s="31"/>
    </row>
    <row r="128" spans="1:27" x14ac:dyDescent="0.3">
      <c r="A128" s="31"/>
      <c r="B128" s="410" t="s">
        <v>269</v>
      </c>
      <c r="C128" s="411"/>
      <c r="D128" s="411"/>
      <c r="E128" s="411"/>
      <c r="F128" s="53" t="s">
        <v>20</v>
      </c>
      <c r="G128" s="54">
        <f>COUNTIF(C103:C105,E126)</f>
        <v>0</v>
      </c>
      <c r="H128" s="19"/>
      <c r="I128" s="19"/>
      <c r="J128" s="19"/>
      <c r="K128" s="31"/>
      <c r="L128" s="31"/>
    </row>
    <row r="129" spans="1:12" x14ac:dyDescent="0.3">
      <c r="A129" s="31"/>
      <c r="B129" s="412" t="s">
        <v>270</v>
      </c>
      <c r="C129" s="413"/>
      <c r="D129" s="413"/>
      <c r="E129" s="413"/>
      <c r="F129" s="41" t="s">
        <v>20</v>
      </c>
      <c r="G129" s="56">
        <f>COUNTIF(C8:C28,E126)</f>
        <v>1</v>
      </c>
      <c r="H129" s="50"/>
      <c r="I129" s="50"/>
      <c r="J129" s="50"/>
      <c r="K129" s="31"/>
      <c r="L129" s="31"/>
    </row>
    <row r="130" spans="1:12" x14ac:dyDescent="0.3">
      <c r="A130" s="31"/>
      <c r="B130" s="412" t="s">
        <v>271</v>
      </c>
      <c r="C130" s="413"/>
      <c r="D130" s="413"/>
      <c r="E130" s="413"/>
      <c r="F130" s="41" t="s">
        <v>20</v>
      </c>
      <c r="G130" s="45">
        <f>COUNTIF(C38:C75,E126)</f>
        <v>0</v>
      </c>
      <c r="H130" s="31"/>
      <c r="I130" s="31"/>
      <c r="J130" s="31"/>
      <c r="K130" s="31"/>
      <c r="L130" s="31"/>
    </row>
    <row r="131" spans="1:12" ht="15" thickBot="1" x14ac:dyDescent="0.35">
      <c r="A131" s="31"/>
      <c r="B131" s="412" t="s">
        <v>272</v>
      </c>
      <c r="C131" s="413"/>
      <c r="D131" s="413"/>
      <c r="E131" s="413"/>
      <c r="F131" s="41" t="s">
        <v>20</v>
      </c>
      <c r="G131" s="45">
        <f>COUNTIF(C85:C94,E126)</f>
        <v>1</v>
      </c>
      <c r="H131" s="31"/>
      <c r="I131" s="31"/>
      <c r="J131" s="31"/>
      <c r="K131" s="31"/>
      <c r="L131" s="31"/>
    </row>
    <row r="132" spans="1:12" x14ac:dyDescent="0.3">
      <c r="A132" s="31"/>
      <c r="B132" s="410" t="s">
        <v>273</v>
      </c>
      <c r="C132" s="411"/>
      <c r="D132" s="411"/>
      <c r="E132" s="411"/>
      <c r="F132" s="53" t="s">
        <v>64</v>
      </c>
      <c r="G132" s="57">
        <f>SUMIF(C103:C105,E126,M103:M105)</f>
        <v>0</v>
      </c>
      <c r="H132" s="31"/>
      <c r="I132" s="31"/>
      <c r="J132" s="31"/>
      <c r="K132" s="31"/>
      <c r="L132" s="31"/>
    </row>
    <row r="133" spans="1:12" x14ac:dyDescent="0.3">
      <c r="A133" s="31"/>
      <c r="B133" s="412" t="s">
        <v>274</v>
      </c>
      <c r="C133" s="413"/>
      <c r="D133" s="413"/>
      <c r="E133" s="413"/>
      <c r="F133" s="41" t="s">
        <v>64</v>
      </c>
      <c r="G133" s="45">
        <f>SUMIF(C8:C28,E126,M8:M28)</f>
        <v>10</v>
      </c>
      <c r="H133" s="31"/>
      <c r="I133" s="31"/>
      <c r="J133" s="31"/>
      <c r="K133" s="31"/>
      <c r="L133" s="31"/>
    </row>
    <row r="134" spans="1:12" x14ac:dyDescent="0.3">
      <c r="A134" s="31"/>
      <c r="B134" s="412" t="s">
        <v>275</v>
      </c>
      <c r="C134" s="413"/>
      <c r="D134" s="413"/>
      <c r="E134" s="413"/>
      <c r="F134" s="41" t="s">
        <v>64</v>
      </c>
      <c r="G134" s="45">
        <f>SUMIF(C38:C75,E126,M38:M75)</f>
        <v>0</v>
      </c>
      <c r="H134" s="31"/>
      <c r="I134" s="31"/>
      <c r="J134" s="31"/>
      <c r="K134" s="31"/>
      <c r="L134" s="31"/>
    </row>
    <row r="135" spans="1:12" x14ac:dyDescent="0.3">
      <c r="A135" s="31"/>
      <c r="B135" s="414" t="s">
        <v>276</v>
      </c>
      <c r="C135" s="415"/>
      <c r="D135" s="415"/>
      <c r="E135" s="415"/>
      <c r="F135" s="55" t="s">
        <v>64</v>
      </c>
      <c r="G135" s="46">
        <f>SUMIF(C85:C94,E126,M85:M94)</f>
        <v>18</v>
      </c>
      <c r="H135" s="31"/>
      <c r="I135" s="31"/>
      <c r="J135" s="31"/>
      <c r="K135" s="31"/>
      <c r="L135" s="31"/>
    </row>
    <row r="136" spans="1:12" x14ac:dyDescent="0.3">
      <c r="A136" s="31"/>
      <c r="B136" s="409" t="s">
        <v>277</v>
      </c>
      <c r="C136" s="409"/>
      <c r="D136" s="409"/>
      <c r="E136" s="83">
        <v>40</v>
      </c>
      <c r="F136" s="83" t="s">
        <v>20</v>
      </c>
      <c r="G136" s="83">
        <f>COUNTIFS($N$8:$N$28,E136,$C$8:$C$28,$E$126)</f>
        <v>0</v>
      </c>
      <c r="H136" s="31"/>
      <c r="I136" s="31"/>
      <c r="J136" s="31"/>
      <c r="K136" s="31"/>
      <c r="L136" s="31"/>
    </row>
    <row r="137" spans="1:12" x14ac:dyDescent="0.3">
      <c r="A137" s="31"/>
      <c r="B137" s="409" t="s">
        <v>278</v>
      </c>
      <c r="C137" s="409"/>
      <c r="D137" s="409"/>
      <c r="E137" s="83">
        <v>50</v>
      </c>
      <c r="F137" s="83" t="s">
        <v>20</v>
      </c>
      <c r="G137" s="83">
        <f>COUNTIFS($N$8:$N$28,E137,$C$8:$C$28,$E$126)</f>
        <v>0</v>
      </c>
      <c r="H137" s="31"/>
      <c r="I137" s="31"/>
      <c r="J137" s="31"/>
      <c r="K137" s="31"/>
      <c r="L137" s="31"/>
    </row>
    <row r="138" spans="1:12" x14ac:dyDescent="0.3">
      <c r="A138" s="31"/>
      <c r="B138" s="409" t="s">
        <v>279</v>
      </c>
      <c r="C138" s="409"/>
      <c r="D138" s="409"/>
      <c r="E138" s="83">
        <v>60</v>
      </c>
      <c r="F138" s="83" t="s">
        <v>20</v>
      </c>
      <c r="G138" s="83">
        <f>COUNTIFS($N$8:$N$28,E138,$C$8:$C$28,$E$126)</f>
        <v>1</v>
      </c>
      <c r="H138" s="31"/>
      <c r="I138" s="31"/>
      <c r="J138" s="31"/>
      <c r="K138" s="31"/>
      <c r="L138" s="31"/>
    </row>
    <row r="139" spans="1:12" x14ac:dyDescent="0.3">
      <c r="A139" s="31"/>
      <c r="B139" s="409" t="s">
        <v>280</v>
      </c>
      <c r="C139" s="409"/>
      <c r="D139" s="409"/>
      <c r="E139" s="83">
        <v>80</v>
      </c>
      <c r="F139" s="83" t="s">
        <v>20</v>
      </c>
      <c r="G139" s="83">
        <f>COUNTIFS($N$8:$N$28,E139,$C$8:$C$28,$E$126)</f>
        <v>0</v>
      </c>
      <c r="H139" s="31"/>
      <c r="I139" s="31"/>
      <c r="J139" s="31"/>
      <c r="K139" s="31"/>
      <c r="L139" s="31"/>
    </row>
    <row r="140" spans="1:12" ht="15" thickBot="1" x14ac:dyDescent="0.35">
      <c r="A140" s="31"/>
      <c r="B140" s="403" t="s">
        <v>584</v>
      </c>
      <c r="C140" s="403"/>
      <c r="D140" s="403"/>
      <c r="E140" s="43">
        <v>100</v>
      </c>
      <c r="F140" s="43" t="s">
        <v>20</v>
      </c>
      <c r="G140" s="43">
        <f>COUNTIFS($N$8:$N$28,E140,$C$8:$C$28,$E$126)</f>
        <v>0</v>
      </c>
      <c r="H140" s="31"/>
      <c r="I140" s="31"/>
      <c r="J140" s="31"/>
      <c r="K140" s="31"/>
      <c r="L140" s="31"/>
    </row>
    <row r="141" spans="1:12" x14ac:dyDescent="0.3">
      <c r="A141" s="31"/>
      <c r="B141" s="407" t="s">
        <v>277</v>
      </c>
      <c r="C141" s="407"/>
      <c r="D141" s="407"/>
      <c r="E141" s="293">
        <v>40</v>
      </c>
      <c r="F141" s="293" t="s">
        <v>64</v>
      </c>
      <c r="G141" s="293">
        <f>SUMIFS($M$8:$M$28,$N$8:$N$28,E141,$C$8:$C$28,$E$126)</f>
        <v>0</v>
      </c>
      <c r="H141" s="31"/>
      <c r="I141" s="31"/>
      <c r="J141" s="31"/>
      <c r="K141" s="31"/>
      <c r="L141" s="31"/>
    </row>
    <row r="142" spans="1:12" x14ac:dyDescent="0.3">
      <c r="A142" s="31"/>
      <c r="B142" s="405" t="s">
        <v>278</v>
      </c>
      <c r="C142" s="405"/>
      <c r="D142" s="405"/>
      <c r="E142" s="294">
        <v>50</v>
      </c>
      <c r="F142" s="294" t="s">
        <v>64</v>
      </c>
      <c r="G142" s="294">
        <f>SUMIFS($M$8:$M$28,$N$8:$N$28,E142,$C$8:$C$28,$E$126)</f>
        <v>0</v>
      </c>
      <c r="H142" s="31"/>
      <c r="I142" s="31"/>
      <c r="J142" s="31"/>
      <c r="K142" s="31"/>
      <c r="L142" s="31"/>
    </row>
    <row r="143" spans="1:12" x14ac:dyDescent="0.3">
      <c r="A143" s="31"/>
      <c r="B143" s="405" t="s">
        <v>279</v>
      </c>
      <c r="C143" s="405"/>
      <c r="D143" s="405"/>
      <c r="E143" s="294">
        <v>60</v>
      </c>
      <c r="F143" s="294" t="s">
        <v>64</v>
      </c>
      <c r="G143" s="294">
        <f>SUMIFS($M$8:$M$28,$N$8:$N$28,E143,$C$8:$C$28,$E$126)</f>
        <v>10</v>
      </c>
      <c r="H143" s="31"/>
      <c r="I143" s="31"/>
      <c r="J143" s="31"/>
      <c r="K143" s="31"/>
      <c r="L143" s="31"/>
    </row>
    <row r="144" spans="1:12" x14ac:dyDescent="0.3">
      <c r="A144" s="31"/>
      <c r="B144" s="405" t="s">
        <v>280</v>
      </c>
      <c r="C144" s="405"/>
      <c r="D144" s="405"/>
      <c r="E144" s="294">
        <v>80</v>
      </c>
      <c r="F144" s="294" t="s">
        <v>64</v>
      </c>
      <c r="G144" s="294">
        <f>SUMIFS($M$8:$M$28,$N$8:$N$28,E144,$C$8:$C$28,$E$126)</f>
        <v>0</v>
      </c>
      <c r="H144" s="31"/>
      <c r="I144" s="31"/>
      <c r="J144" s="31"/>
      <c r="K144" s="31"/>
      <c r="L144" s="31"/>
    </row>
    <row r="145" spans="1:12" ht="15" thickBot="1" x14ac:dyDescent="0.35">
      <c r="A145" s="31"/>
      <c r="B145" s="404" t="s">
        <v>584</v>
      </c>
      <c r="C145" s="404"/>
      <c r="D145" s="404"/>
      <c r="E145" s="295">
        <v>100</v>
      </c>
      <c r="F145" s="295" t="s">
        <v>64</v>
      </c>
      <c r="G145" s="295">
        <f>SUMIFS($M$8:$M$28,$N$8:$N$28,E145,$C$8:$C$28,$E$126)</f>
        <v>0</v>
      </c>
      <c r="H145" s="31"/>
      <c r="I145" s="31"/>
      <c r="J145" s="31"/>
      <c r="K145" s="31"/>
      <c r="L145" s="31"/>
    </row>
    <row r="146" spans="1:12" x14ac:dyDescent="0.3">
      <c r="A146" s="31"/>
      <c r="B146" s="408" t="s">
        <v>281</v>
      </c>
      <c r="C146" s="408"/>
      <c r="D146" s="408"/>
      <c r="E146" s="292">
        <v>40</v>
      </c>
      <c r="F146" s="292" t="s">
        <v>20</v>
      </c>
      <c r="G146" s="292">
        <f>COUNTIFS($N$38:$N$75,E146,$C$38:$C$75,$E$126)</f>
        <v>0</v>
      </c>
      <c r="H146" s="31"/>
      <c r="I146" s="31"/>
      <c r="J146" s="31"/>
      <c r="K146" s="31"/>
      <c r="L146" s="31"/>
    </row>
    <row r="147" spans="1:12" x14ac:dyDescent="0.3">
      <c r="A147" s="31"/>
      <c r="B147" s="409" t="s">
        <v>282</v>
      </c>
      <c r="C147" s="409"/>
      <c r="D147" s="409"/>
      <c r="E147" s="83">
        <v>50</v>
      </c>
      <c r="F147" s="83" t="s">
        <v>20</v>
      </c>
      <c r="G147" s="83">
        <f>COUNTIFS($N$38:$N$75,E147,$C$38:$C$75,$E$126)</f>
        <v>0</v>
      </c>
      <c r="H147" s="31"/>
      <c r="I147" s="31"/>
      <c r="J147" s="31"/>
      <c r="K147" s="31"/>
      <c r="L147" s="31"/>
    </row>
    <row r="148" spans="1:12" x14ac:dyDescent="0.3">
      <c r="A148" s="31"/>
      <c r="B148" s="409" t="s">
        <v>283</v>
      </c>
      <c r="C148" s="409"/>
      <c r="D148" s="409"/>
      <c r="E148" s="83">
        <v>60</v>
      </c>
      <c r="F148" s="83" t="s">
        <v>20</v>
      </c>
      <c r="G148" s="83">
        <f>COUNTIFS($N$38:$N$75,E148,$C$38:$C$75,$E$126)</f>
        <v>0</v>
      </c>
      <c r="H148" s="31"/>
      <c r="I148" s="31"/>
      <c r="J148" s="31"/>
      <c r="K148" s="31"/>
      <c r="L148" s="31"/>
    </row>
    <row r="149" spans="1:12" x14ac:dyDescent="0.3">
      <c r="A149" s="31"/>
      <c r="B149" s="409" t="s">
        <v>284</v>
      </c>
      <c r="C149" s="409"/>
      <c r="D149" s="409"/>
      <c r="E149" s="83">
        <v>80</v>
      </c>
      <c r="F149" s="83" t="s">
        <v>20</v>
      </c>
      <c r="G149" s="83">
        <f>COUNTIFS($N$38:$N$75,E149,$C$38:$C$75,$E$126)</f>
        <v>0</v>
      </c>
      <c r="H149" s="31"/>
      <c r="I149" s="31"/>
      <c r="J149" s="31"/>
      <c r="K149" s="31"/>
      <c r="L149" s="31"/>
    </row>
    <row r="150" spans="1:12" ht="15" thickBot="1" x14ac:dyDescent="0.35">
      <c r="A150" s="31"/>
      <c r="B150" s="403" t="s">
        <v>585</v>
      </c>
      <c r="C150" s="403"/>
      <c r="D150" s="403"/>
      <c r="E150" s="43">
        <v>100</v>
      </c>
      <c r="F150" s="43" t="s">
        <v>20</v>
      </c>
      <c r="G150" s="43">
        <f>COUNTIFS($N$38:$N$75,E150,$C$38:$C$75,$E$126)</f>
        <v>0</v>
      </c>
      <c r="H150" s="31"/>
      <c r="I150" s="31"/>
      <c r="J150" s="31"/>
      <c r="K150" s="31"/>
      <c r="L150" s="31"/>
    </row>
    <row r="151" spans="1:12" x14ac:dyDescent="0.3">
      <c r="A151" s="31"/>
      <c r="B151" s="407" t="s">
        <v>281</v>
      </c>
      <c r="C151" s="407"/>
      <c r="D151" s="407"/>
      <c r="E151" s="293">
        <v>40</v>
      </c>
      <c r="F151" s="293" t="s">
        <v>64</v>
      </c>
      <c r="G151" s="293">
        <f>SUMIFS($M$38:$M$75,$N$38:$N$75,E151,$C$38:$C$75,$E$126)</f>
        <v>0</v>
      </c>
      <c r="H151" s="31"/>
      <c r="I151" s="31"/>
      <c r="J151" s="31"/>
      <c r="K151" s="31"/>
      <c r="L151" s="31"/>
    </row>
    <row r="152" spans="1:12" x14ac:dyDescent="0.3">
      <c r="A152" s="31"/>
      <c r="B152" s="405" t="s">
        <v>282</v>
      </c>
      <c r="C152" s="405"/>
      <c r="D152" s="405"/>
      <c r="E152" s="294">
        <v>50</v>
      </c>
      <c r="F152" s="294" t="s">
        <v>64</v>
      </c>
      <c r="G152" s="294">
        <f>SUMIFS($M$38:$M$75,$N$38:$N$75,E152,$C$38:$C$75,$E$126)</f>
        <v>0</v>
      </c>
      <c r="H152" s="31"/>
      <c r="I152" s="31"/>
      <c r="J152" s="31"/>
      <c r="K152" s="31"/>
      <c r="L152" s="31"/>
    </row>
    <row r="153" spans="1:12" x14ac:dyDescent="0.3">
      <c r="A153" s="31"/>
      <c r="B153" s="405" t="s">
        <v>283</v>
      </c>
      <c r="C153" s="405"/>
      <c r="D153" s="405"/>
      <c r="E153" s="294">
        <v>60</v>
      </c>
      <c r="F153" s="294" t="s">
        <v>64</v>
      </c>
      <c r="G153" s="294">
        <f>SUMIFS($M$38:$M$75,$N$38:$N$75,E153,$C$38:$C$75,$E$126)</f>
        <v>0</v>
      </c>
      <c r="H153" s="31"/>
      <c r="I153" s="31"/>
      <c r="J153" s="31"/>
      <c r="K153" s="31"/>
      <c r="L153" s="31"/>
    </row>
    <row r="154" spans="1:12" x14ac:dyDescent="0.3">
      <c r="A154" s="31"/>
      <c r="B154" s="405" t="s">
        <v>284</v>
      </c>
      <c r="C154" s="405"/>
      <c r="D154" s="405"/>
      <c r="E154" s="294">
        <v>80</v>
      </c>
      <c r="F154" s="294" t="s">
        <v>64</v>
      </c>
      <c r="G154" s="294">
        <f>SUMIFS($M$38:$M$75,$N$38:$N$75,E154,$C$38:$C$75,$E$126)</f>
        <v>0</v>
      </c>
      <c r="H154" s="31"/>
      <c r="I154" s="31"/>
      <c r="J154" s="31"/>
      <c r="K154" s="31"/>
      <c r="L154" s="31"/>
    </row>
    <row r="155" spans="1:12" x14ac:dyDescent="0.3">
      <c r="A155" s="31"/>
      <c r="B155" s="405" t="s">
        <v>585</v>
      </c>
      <c r="C155" s="405"/>
      <c r="D155" s="405"/>
      <c r="E155" s="294">
        <v>100</v>
      </c>
      <c r="F155" s="294" t="s">
        <v>64</v>
      </c>
      <c r="G155" s="294">
        <f>SUMIFS($M$38:$M$75,$N$38:$N$75,E155,$C$38:$C$75,$E$126)</f>
        <v>0</v>
      </c>
      <c r="H155" s="31"/>
      <c r="I155" s="31"/>
      <c r="J155" s="31"/>
      <c r="K155" s="31"/>
      <c r="L155" s="31"/>
    </row>
    <row r="156" spans="1:12" x14ac:dyDescent="0.3">
      <c r="A156" s="31"/>
      <c r="B156" s="76"/>
      <c r="C156" s="31"/>
      <c r="D156" s="31"/>
      <c r="E156" s="31"/>
      <c r="F156" s="31"/>
      <c r="G156" s="31"/>
      <c r="H156" s="31"/>
      <c r="I156" s="31"/>
      <c r="J156" s="31"/>
      <c r="K156" s="31"/>
      <c r="L156" s="31"/>
    </row>
    <row r="157" spans="1:12" ht="15" customHeight="1" x14ac:dyDescent="0.3">
      <c r="A157" s="31"/>
      <c r="B157" s="406" t="s">
        <v>285</v>
      </c>
      <c r="C157" s="406"/>
      <c r="D157" s="406"/>
      <c r="E157" s="406"/>
      <c r="F157" s="406"/>
      <c r="G157" s="406"/>
      <c r="H157" s="31"/>
      <c r="I157" s="31"/>
      <c r="J157" s="31"/>
      <c r="K157" s="31"/>
      <c r="L157" s="31"/>
    </row>
  </sheetData>
  <mergeCells count="137">
    <mergeCell ref="D105:E105"/>
    <mergeCell ref="F105:G105"/>
    <mergeCell ref="AA3:AA6"/>
    <mergeCell ref="D4:D6"/>
    <mergeCell ref="E4:E5"/>
    <mergeCell ref="H4:H5"/>
    <mergeCell ref="I4:I5"/>
    <mergeCell ref="J4:J5"/>
    <mergeCell ref="K4:K5"/>
    <mergeCell ref="L4:L5"/>
    <mergeCell ref="M4:M5"/>
    <mergeCell ref="U4:U5"/>
    <mergeCell ref="V4:V5"/>
    <mergeCell ref="N4:Q6"/>
    <mergeCell ref="H3:V3"/>
    <mergeCell ref="R4:R5"/>
    <mergeCell ref="S4:S5"/>
    <mergeCell ref="T4:T5"/>
    <mergeCell ref="N7:Q7"/>
    <mergeCell ref="N37:Q37"/>
    <mergeCell ref="T34:T35"/>
    <mergeCell ref="U34:U35"/>
    <mergeCell ref="V34:V35"/>
    <mergeCell ref="X4:X5"/>
    <mergeCell ref="A2:G2"/>
    <mergeCell ref="A3:A6"/>
    <mergeCell ref="B3:B6"/>
    <mergeCell ref="D3:E3"/>
    <mergeCell ref="F3:G4"/>
    <mergeCell ref="D103:E103"/>
    <mergeCell ref="F103:G103"/>
    <mergeCell ref="D104:E104"/>
    <mergeCell ref="F104:G104"/>
    <mergeCell ref="C3:C6"/>
    <mergeCell ref="A76:B76"/>
    <mergeCell ref="A79:G79"/>
    <mergeCell ref="A80:A83"/>
    <mergeCell ref="B80:B83"/>
    <mergeCell ref="C80:C83"/>
    <mergeCell ref="D80:E80"/>
    <mergeCell ref="F80:G81"/>
    <mergeCell ref="D81:D83"/>
    <mergeCell ref="E81:E82"/>
    <mergeCell ref="Y4:Y5"/>
    <mergeCell ref="W4:W5"/>
    <mergeCell ref="Z4:Z5"/>
    <mergeCell ref="W3:Z3"/>
    <mergeCell ref="R81:R82"/>
    <mergeCell ref="S81:S82"/>
    <mergeCell ref="T81:T82"/>
    <mergeCell ref="U81:W83"/>
    <mergeCell ref="A29:B29"/>
    <mergeCell ref="A32:G32"/>
    <mergeCell ref="A33:A36"/>
    <mergeCell ref="B33:B36"/>
    <mergeCell ref="C33:C36"/>
    <mergeCell ref="D33:E33"/>
    <mergeCell ref="F33:G34"/>
    <mergeCell ref="H33:V33"/>
    <mergeCell ref="W33:W36"/>
    <mergeCell ref="D34:D36"/>
    <mergeCell ref="E34:E35"/>
    <mergeCell ref="H34:H35"/>
    <mergeCell ref="I34:I35"/>
    <mergeCell ref="J34:J35"/>
    <mergeCell ref="K34:K35"/>
    <mergeCell ref="L34:L35"/>
    <mergeCell ref="M34:M35"/>
    <mergeCell ref="N34:Q36"/>
    <mergeCell ref="R34:R35"/>
    <mergeCell ref="S34:S35"/>
    <mergeCell ref="U90:W90"/>
    <mergeCell ref="U91:W91"/>
    <mergeCell ref="U92:W92"/>
    <mergeCell ref="U93:W93"/>
    <mergeCell ref="U87:W87"/>
    <mergeCell ref="U88:W88"/>
    <mergeCell ref="H80:Q80"/>
    <mergeCell ref="R80:W80"/>
    <mergeCell ref="H81:H82"/>
    <mergeCell ref="I81:I82"/>
    <mergeCell ref="J81:J82"/>
    <mergeCell ref="K81:K82"/>
    <mergeCell ref="L81:L82"/>
    <mergeCell ref="M81:M82"/>
    <mergeCell ref="N81:Q83"/>
    <mergeCell ref="F106:G106"/>
    <mergeCell ref="B108:J108"/>
    <mergeCell ref="B128:E128"/>
    <mergeCell ref="B129:E129"/>
    <mergeCell ref="B130:E130"/>
    <mergeCell ref="B131:E131"/>
    <mergeCell ref="N84:Q84"/>
    <mergeCell ref="U84:W84"/>
    <mergeCell ref="U85:W85"/>
    <mergeCell ref="U94:W94"/>
    <mergeCell ref="U95:W95"/>
    <mergeCell ref="A97:G97"/>
    <mergeCell ref="A98:A102"/>
    <mergeCell ref="B98:B102"/>
    <mergeCell ref="C98:C102"/>
    <mergeCell ref="D98:E102"/>
    <mergeCell ref="F98:J98"/>
    <mergeCell ref="F99:G102"/>
    <mergeCell ref="H99:H101"/>
    <mergeCell ref="I99:I101"/>
    <mergeCell ref="J99:J101"/>
    <mergeCell ref="A95:B95"/>
    <mergeCell ref="U86:W86"/>
    <mergeCell ref="U89:W89"/>
    <mergeCell ref="B132:E132"/>
    <mergeCell ref="B133:E133"/>
    <mergeCell ref="B134:E134"/>
    <mergeCell ref="B135:E135"/>
    <mergeCell ref="B136:D136"/>
    <mergeCell ref="B137:D137"/>
    <mergeCell ref="B138:D138"/>
    <mergeCell ref="B139:D139"/>
    <mergeCell ref="A106:B106"/>
    <mergeCell ref="D106:E106"/>
    <mergeCell ref="B140:D140"/>
    <mergeCell ref="B145:D145"/>
    <mergeCell ref="B150:D150"/>
    <mergeCell ref="B155:D155"/>
    <mergeCell ref="B152:D152"/>
    <mergeCell ref="B153:D153"/>
    <mergeCell ref="B154:D154"/>
    <mergeCell ref="B157:G157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73" orientation="landscape" r:id="rId1"/>
  <rowBreaks count="2" manualBreakCount="2">
    <brk id="78" max="27" man="1"/>
    <brk id="12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ed96d8-2a0f-405d-96ed-d366e6efe522">
      <Terms xmlns="http://schemas.microsoft.com/office/infopath/2007/PartnerControls"/>
    </lcf76f155ced4ddcb4097134ff3c332f>
    <TaxCatchAll xmlns="6a5c6ef4-6b81-4418-899b-18968fcde48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AFAC2B3D970DD49A6DED140ECCD57EE" ma:contentTypeVersion="18" ma:contentTypeDescription="Loo uus dokument" ma:contentTypeScope="" ma:versionID="089f5448c1ec14e8c1e9ed8545b8416d">
  <xsd:schema xmlns:xsd="http://www.w3.org/2001/XMLSchema" xmlns:xs="http://www.w3.org/2001/XMLSchema" xmlns:p="http://schemas.microsoft.com/office/2006/metadata/properties" xmlns:ns2="fbed96d8-2a0f-405d-96ed-d366e6efe522" xmlns:ns3="6a5c6ef4-6b81-4418-899b-18968fcde489" targetNamespace="http://schemas.microsoft.com/office/2006/metadata/properties" ma:root="true" ma:fieldsID="57d5dafeafa8b8cc347e90fcbd469498" ns2:_="" ns3:_="">
    <xsd:import namespace="fbed96d8-2a0f-405d-96ed-d366e6efe522"/>
    <xsd:import namespace="6a5c6ef4-6b81-4418-899b-18968fcde4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d96d8-2a0f-405d-96ed-d366e6efe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68cbe031-d652-4bdd-8d36-3ce58f3a8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c6ef4-6b81-4418-899b-18968fcde48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785a8-ef2d-4c70-b93e-6769d67fb45f}" ma:internalName="TaxCatchAll" ma:showField="CatchAllData" ma:web="6a5c6ef4-6b81-4418-899b-18968fcde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B324F7-297C-4673-8AA6-F10E7775E5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F2513A-0FDE-4CC1-8056-C0482CD342CC}">
  <ds:schemaRefs>
    <ds:schemaRef ds:uri="http://schemas.microsoft.com/office/2006/metadata/properties"/>
    <ds:schemaRef ds:uri="http://schemas.microsoft.com/office/infopath/2007/PartnerControls"/>
    <ds:schemaRef ds:uri="fbed96d8-2a0f-405d-96ed-d366e6efe522"/>
    <ds:schemaRef ds:uri="6a5c6ef4-6b81-4418-899b-18968fcde489"/>
  </ds:schemaRefs>
</ds:datastoreItem>
</file>

<file path=customXml/itemProps3.xml><?xml version="1.0" encoding="utf-8"?>
<ds:datastoreItem xmlns:ds="http://schemas.openxmlformats.org/officeDocument/2006/customXml" ds:itemID="{51A0429D-B23C-41F6-BFDF-5D809A82FF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Tab 1</vt:lpstr>
      <vt:lpstr>Tab 2a</vt:lpstr>
      <vt:lpstr>Tab 2b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12A</vt:lpstr>
      <vt:lpstr>Tab 12B</vt:lpstr>
      <vt:lpstr>'Tab 1'!Print_Area</vt:lpstr>
      <vt:lpstr>'Tab 12A'!Print_Area</vt:lpstr>
      <vt:lpstr>'Tab 12B'!Print_Area</vt:lpstr>
      <vt:lpstr>'Tab 2a'!Print_Area</vt:lpstr>
      <vt:lpstr>'Tab 2b'!Print_Area</vt:lpstr>
      <vt:lpstr>'Tab 4'!Print_Area</vt:lpstr>
      <vt:lpstr>'Tab 7'!Print_Area</vt:lpstr>
      <vt:lpstr>'Tab 8'!Print_Area</vt:lpstr>
      <vt:lpstr>'Tab 9'!Print_Area</vt:lpstr>
      <vt:lpstr>'Tab 12A'!Print_Titles</vt:lpstr>
      <vt:lpstr>'Tab 12B'!Print_Titles</vt:lpstr>
      <vt:lpstr>'Tab 2a'!Print_Titles</vt:lpstr>
      <vt:lpstr>'Tab 2b'!Print_Titles</vt:lpstr>
      <vt:lpstr>'Tab 7'!Print_Titles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Omanik</dc:creator>
  <cp:keywords/>
  <dc:description/>
  <cp:lastModifiedBy>Oleg Sosnovski</cp:lastModifiedBy>
  <cp:revision/>
  <cp:lastPrinted>2024-02-01T08:48:45Z</cp:lastPrinted>
  <dcterms:created xsi:type="dcterms:W3CDTF">2015-06-05T18:17:20Z</dcterms:created>
  <dcterms:modified xsi:type="dcterms:W3CDTF">2024-02-26T14:11:51Z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0x0101001AFAC2B3D970DD49A6DED140ECCD57EE</vt:lpwstr>
  </property>
  <property fmtid="{D5CDD505-2E9C-101B-9397-08002B2CF9AE}" pid="3" name="MediaServiceImageTags">
    <vt:lpwstr/>
  </property>
</Properties>
</file>