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delta.sim.sise/webdav/5ec342a6190b0dfb17e1a94b7c3c3a85c270c692/47702194922/ca22fd29-f798-4f1f-b6b1-9b604519812c/"/>
    </mc:Choice>
  </mc:AlternateContent>
  <xr:revisionPtr revIDLastSave="0" documentId="13_ncr:1_{6FCF588B-F5A0-478B-89ED-3DDE48CD1F47}" xr6:coauthVersionLast="47" xr6:coauthVersionMax="47" xr10:uidLastSave="{00000000-0000-0000-0000-000000000000}"/>
  <bookViews>
    <workbookView xWindow="29925" yWindow="270" windowWidth="25530" windowHeight="13410" xr2:uid="{00000000-000D-0000-FFFF-FFFF00000000}"/>
  </bookViews>
  <sheets>
    <sheet name="Rahastamiskava" sheetId="1" r:id="rId1"/>
  </sheets>
  <definedNames>
    <definedName name="_xlnm._FilterDatabase" localSheetId="0" hidden="1">Rahastamiskava!$D$5:$W$54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1" l="1"/>
  <c r="K14" i="1"/>
  <c r="I14" i="1"/>
  <c r="I53" i="1"/>
  <c r="K43" i="1"/>
  <c r="K44" i="1" s="1"/>
  <c r="I43" i="1"/>
  <c r="K41" i="1"/>
  <c r="M41" i="1" s="1"/>
  <c r="I42" i="1"/>
  <c r="M43" i="1" l="1"/>
  <c r="M44" i="1" s="1"/>
  <c r="K42" i="1"/>
  <c r="M42" i="1"/>
  <c r="I44" i="1"/>
  <c r="K15" i="1"/>
  <c r="K8" i="1" s="1"/>
  <c r="M16" i="1" l="1"/>
  <c r="I15" i="1"/>
  <c r="I8" i="1" s="1"/>
  <c r="I40" i="1" l="1"/>
  <c r="I52" i="1"/>
  <c r="K37" i="1"/>
  <c r="M36" i="1"/>
  <c r="K40" i="1" l="1"/>
  <c r="M37" i="1"/>
  <c r="E36" i="1"/>
  <c r="M40" i="1" l="1"/>
  <c r="E40" i="1" s="1"/>
  <c r="K35" i="1"/>
  <c r="M35" i="1" s="1"/>
  <c r="M45" i="1"/>
  <c r="M20" i="1"/>
  <c r="I47" i="1"/>
  <c r="K47" i="1"/>
  <c r="E51" i="1"/>
  <c r="E48" i="1"/>
  <c r="E46" i="1"/>
  <c r="M53" i="1"/>
  <c r="E9" i="1" l="1"/>
  <c r="I33" i="1"/>
  <c r="K33" i="1"/>
  <c r="K34" i="1" s="1"/>
  <c r="M34" i="1"/>
  <c r="E34" i="1" s="1"/>
  <c r="M32" i="1"/>
  <c r="K31" i="1"/>
  <c r="I31" i="1"/>
  <c r="M30" i="1" l="1"/>
  <c r="I34" i="1"/>
  <c r="E32" i="1"/>
  <c r="E30" i="1" s="1"/>
  <c r="I32" i="1"/>
  <c r="K32" i="1"/>
  <c r="K30" i="1" s="1"/>
  <c r="K52" i="1"/>
  <c r="K51" i="1"/>
  <c r="I51" i="1"/>
  <c r="I49" i="1"/>
  <c r="I50" i="1"/>
  <c r="K49" i="1"/>
  <c r="K50" i="1"/>
  <c r="K48" i="1"/>
  <c r="I48" i="1"/>
  <c r="K46" i="1"/>
  <c r="I46" i="1"/>
  <c r="K27" i="1"/>
  <c r="K29" i="1"/>
  <c r="I27" i="1"/>
  <c r="I29" i="1"/>
  <c r="K26" i="1"/>
  <c r="I26" i="1"/>
  <c r="K20" i="1"/>
  <c r="K21" i="1"/>
  <c r="K22" i="1"/>
  <c r="K24" i="1"/>
  <c r="K25" i="1"/>
  <c r="I20" i="1"/>
  <c r="I21" i="1"/>
  <c r="I22" i="1"/>
  <c r="I24" i="1"/>
  <c r="I25" i="1"/>
  <c r="K12" i="1"/>
  <c r="K13" i="1"/>
  <c r="K16" i="1"/>
  <c r="K17" i="1"/>
  <c r="K18" i="1"/>
  <c r="K19" i="1"/>
  <c r="I12" i="1"/>
  <c r="I13" i="1"/>
  <c r="I16" i="1"/>
  <c r="I17" i="1"/>
  <c r="I18" i="1"/>
  <c r="I19" i="1"/>
  <c r="I11" i="1"/>
  <c r="K11" i="1"/>
  <c r="I10" i="1"/>
  <c r="K10" i="1"/>
  <c r="I9" i="1"/>
  <c r="K9" i="1"/>
  <c r="M28" i="1"/>
  <c r="M23" i="1"/>
  <c r="I30" i="1" l="1"/>
  <c r="I45" i="1"/>
  <c r="E20" i="1"/>
  <c r="K45" i="1"/>
  <c r="I28" i="1"/>
  <c r="E26" i="1"/>
  <c r="K28" i="1"/>
  <c r="K23" i="1"/>
  <c r="I23" i="1"/>
  <c r="S13" i="1"/>
  <c r="E45" i="1" l="1"/>
  <c r="K7" i="1"/>
  <c r="E8" i="1"/>
  <c r="E7" i="1" s="1"/>
  <c r="M7" i="1"/>
  <c r="M54" i="1" s="1"/>
  <c r="I7" i="1" l="1"/>
  <c r="I54" i="1" s="1"/>
  <c r="K54" i="1"/>
</calcChain>
</file>

<file path=xl/sharedStrings.xml><?xml version="1.0" encoding="utf-8"?>
<sst xmlns="http://schemas.openxmlformats.org/spreadsheetml/2006/main" count="365" uniqueCount="182">
  <si>
    <t>Poliitikaeesmärk</t>
  </si>
  <si>
    <t>EL toetuse määr, %</t>
  </si>
  <si>
    <t xml:space="preserve"> algtase (2020)</t>
  </si>
  <si>
    <t>PPA</t>
  </si>
  <si>
    <t>VäM</t>
  </si>
  <si>
    <t>1. toetada Euroopa piiri- ja rannikuvalve poolt välispiiridel rakendatavat tõhusat Euroopa integreeritud piirihaldust, mille eest jagavad vastutust Euroopa Piiri- ja Rannikuvalve Amet ning piirihalduse eest vastutavad riiklikud asutused, et hõlbustada seaduslikku piiriületust, ennetada ja avastada ebaseaduslikku sisserännet ja piiriülest kuritegevust ning hallata tõhusalt rändevooge</t>
  </si>
  <si>
    <t xml:space="preserve">a) piirikontrolli tugevdamine kooskõlas määruse (EL) 2019/1896 artikli 3 lõike 1 punktiga a:
i) suurendades suutlikkust teha välispiiridel kontrolle ja seiret, sealhulgas tugevdades meetmeid seadusliku piiriületuse lihtsustamiseks ja, kui see on asjakohane, meetmeid,
— mis on seotud piiriülese kuritegevuse, eelkõige rändajate ebaseadusliku üle piiri toimetamise,
inimkaubanduse ja terrorismi ennetamise ja avastamisega välispiiridel;
— mis on seotud pidevalt kõrge rändetaseme haldamisega välispiiridel, sealhulgas tehnilise ja operatiivtoe
kaudu, ning mehhanisme ja menetlusi haavatavate isikute ja saatjata alaealiste tuvastamiseks ning rahvusvahelist kaitset vajavate või seda taotleda soovivate isikute tuvastamiseks, samuti suutlikkust anda sellistele isikutele teavet ja neid edasi suunata;
ii) rakendades Schengeni alal piirikontrolliga seotud tehnilisi ja operatiivmeetmeid, samal ajal säilitades inimeste vaba liikumise selle piires;
iii) analüüsides sisejulgeolekuohte ja selliseid ohte, mis võivad mõjutada välispiiride toimimist või turvalisust;
</t>
  </si>
  <si>
    <t>b) Euroopa piiri- ja rannikuvalve arendamine, toetades piirihalduse eest vastutavaid riiklikke ametiasutusi meetmete võtmisel, mis on seotud võimearendusega, ühise suutlikkuse suurendamisega, ühishangetega ja ühiste standardite kehtestamisega ning muude meetmete võtmisel, mille eesmärk on ühtlustada liikmesriikide ning Euroopa Piiri- ja Rannikuvalve Ameti vahelist koostööd ja koordineerimist;</t>
  </si>
  <si>
    <t>c) riigi tasandil koostöö tõhustamine piirikontrolli või piiril täidetavate ülesannete eest vastutavate riiklike ametiasutuste vahel ning tõhustatud koostöö liidu tasandil kas liikmesriikide vahel või ühelt poolt liikmesriikide ja teiselt poolt asjaomaste liidu organite, ametite ja asutuste või kolmandate riikide vahel;</t>
  </si>
  <si>
    <t>d) välispiire käsitleva liidu acquis’ ühtse kohaldamise tagamine, sealhulgas rakendades soovitusi, mis on antud selliste
kvaliteedikontrolli mehhanismide raames nagu määruse (EL) nr 1053/2013 kohane Schengeni hindamismehhanism,
määruse (EL) 2019/1896 kohased haavatavuse hindamised ja riiklikud kvaliteedikontrolli mehhanismid;</t>
  </si>
  <si>
    <t>e) piirihalduse valdkonnas suuremahuliste IT-süsteemide ja eelkõige SISi, ETIASe, EESi ja Eurodaci loomine, käitamine ja hooldamine piirihalduse eesmärgil vastavalt liidu õigusele, sealhulgas selliste suuremahuliste IT-süsteemide ja
nende sidetaristu koostalitlusvõime, ning meetmed andmete kvaliteedi ja teabe esitamise parandamiseks;</t>
  </si>
  <si>
    <t>2. toetada ühist viisapoliitikat, et tagada ühtlustatud lähenemisviis viisade väljastamisele ja hõlbustada õiguspärast
reisimist, aidates samal ajal ennetada rände- ja julgeolekuriske.</t>
  </si>
  <si>
    <t>a) tõhusate ja kliendisõbralike teenuste osutamine viisataotlejatele, säilitades samal ajal viisamenetluse turvalisuse ja terviklikkuse ning austades täielikult taotleja või viisaomaniku inimväärikust ja puutumatust kooskõlas määruse (EÜ)
nr 767/2008 artikli 7 lõikega 2;</t>
  </si>
  <si>
    <t>b) liikmesriikide toetamine viisade väljastamisel, sealhulgas määruse (EÜ) nr 810/2009 artiklis 25 osutatud piiratud territoriaalse kehtivusega viisade puhul, mida väljastatakse humanitaarkaalutlustel, riiklikes huvides või rahvusvaheliste kohustuste tõttu;</t>
  </si>
  <si>
    <t>c) viisasid käsitleva liidu acquis’ ühetaolise kohaldamise tagamine, sealhulgas ühise viisapoliitika edasiarendamine ja ajakohastamine;</t>
  </si>
  <si>
    <t>d) liikmesriikide viisataotluste menetlemise alase koostöö eri vormide arendamine;</t>
  </si>
  <si>
    <t>e) ühise viisapoliitika valdkonnas suuremahuliste IT-süsteemide ja eelkõige VISi loomine, käitamine ja hooldamine vastavalt liidu õigusele, sealhulgas selliste suuremahuliste IT-süsteemide ja nende sidetaristu koostalitlusvõime, ning meetmed andmete kvaliteedi ja teabe esitamise parandamiseks.</t>
  </si>
  <si>
    <t>001 Piirikontrollid</t>
  </si>
  <si>
    <t>003 Piirivalve - maismaavarustus</t>
  </si>
  <si>
    <t>026 Tegevustoetus - integreeritud piirihaldus</t>
  </si>
  <si>
    <t>014 Euroopa piiri- ja rannikuvalve arendamine</t>
  </si>
  <si>
    <t xml:space="preserve">024 Suuremahulised IT-süsteemid - Schengeni infosüsteem (SIS) </t>
  </si>
  <si>
    <t>025 Suuremahulised IT-süsteemid - koostalitlusvõime</t>
  </si>
  <si>
    <t>027 Tegevustoetus - suuremahulised IT-süsteemid piirihalduseks</t>
  </si>
  <si>
    <t>002 Konsulaatide töö tõhustamine ning nende kliendisõbralikkuse ja turvalisuse suurendamine</t>
  </si>
  <si>
    <t>001 Viisataotluste menetlemise parandamine</t>
  </si>
  <si>
    <t>004 Konsulaarkoostöö</t>
  </si>
  <si>
    <t>007 Muud IKT-süsteemid viisataotluste töötlemiseks</t>
  </si>
  <si>
    <t>006 Suuremahulised IT-süsteemid - viisainfosüsteem (VIS)</t>
  </si>
  <si>
    <t>Viisade menetlemise digitaliseerimist toetavate projektide arv.</t>
  </si>
  <si>
    <t>Toetatud osalejate arv</t>
  </si>
  <si>
    <t>Välja töötatud/hooldatud/ajakohastatud suuremahuliste IT-süsteemide arv</t>
  </si>
  <si>
    <t>Välja töötatud/hooldatud/ajakohastatud suuremahuliste IT-süsteemide arv, millest omakorda
välja töötatud suuremahuliste IT-süsteemide arv.</t>
  </si>
  <si>
    <t>Digitaalselt esitatud viisataotluste arv.</t>
  </si>
  <si>
    <t>Liikmesriikide vahel viisataotluste menetlemisel alustatud/tõhustatud koostöövormide arv</t>
  </si>
  <si>
    <t>Nende osalejate arv, kes teatavad kolm kuud pärast koolitust, et nad kasutavad koolituse käigus omandatud oskusi ja
pädevust.</t>
  </si>
  <si>
    <t>a) Digitaalselt esitatud viisataotluste arv. b)Väljaspool Schengeni ala asuvate uute/ajakohastatud konsulaatide arv, c) millest omakorda
nende konsulaatide arv, mida on ajakohastatud, et muuta need viisataotlejate jaoks kliendisõbralikumaks</t>
  </si>
  <si>
    <t>a) 976292, b) 20, c) 20</t>
  </si>
  <si>
    <t>Piiripunktide jaoks ostetud seadmete arv</t>
  </si>
  <si>
    <t>Ostetud maismaatranspordivahendite arv</t>
  </si>
  <si>
    <t>Piiripunktide jaoks ostetud seadmete arv, millest omakorda
ostetud automaatse piirikontrolli süsteemide/iseteenindussüsteemide/e-väravate arv.</t>
  </si>
  <si>
    <t>Välja töötatud/hooldatud/ajakohastatud suuremahuliste IT-süsteemide arv.</t>
  </si>
  <si>
    <t xml:space="preserve">Välja töötatud/hooldatud/ajakohastatud suuremahuliste IT-süsteemide arv
</t>
  </si>
  <si>
    <t>a) Euroopa Piiri- ja Rannikuvalve Ameti tehniliste seadmete reservis registreeritud seadmete arv. b) Euroopa Piiri- ja Rannikuvalve Ameti käsutusse antud seadmete arv.</t>
  </si>
  <si>
    <t>Automaatse piirikontrolli süsteemide ja e-väravate kaudu toimunud piiriületuste arv</t>
  </si>
  <si>
    <t>KOKKU</t>
  </si>
  <si>
    <t>022 Suuremahulised IT-süsteemid piirihalduseks - ETIAS Art 85 (2)</t>
  </si>
  <si>
    <r>
      <t xml:space="preserve"> </t>
    </r>
    <r>
      <rPr>
        <b/>
        <sz val="12"/>
        <color theme="1"/>
        <rFont val="Calibri"/>
        <family val="2"/>
        <charset val="186"/>
        <scheme val="minor"/>
      </rPr>
      <t>016</t>
    </r>
    <r>
      <rPr>
        <sz val="12"/>
        <color theme="1"/>
        <rFont val="Calibri"/>
        <family val="2"/>
        <charset val="186"/>
        <scheme val="minor"/>
      </rPr>
      <t xml:space="preserve"> asutustevaheline koostöö - liidu tasand</t>
    </r>
  </si>
  <si>
    <t>006 Piirivalve - muud meetmed</t>
  </si>
  <si>
    <t>Ehitatud/ajakohastatud piiripunktirajatiste arv</t>
  </si>
  <si>
    <t>algtase</t>
  </si>
  <si>
    <t>002 Piirivalve - õhuvarustus</t>
  </si>
  <si>
    <t>Ostetud õhusõidukite arv, millest omakorda ostetud mehitamata õhusõidukite arv</t>
  </si>
  <si>
    <t>a) 26, b) 26</t>
  </si>
  <si>
    <t>Hooldatud/parandatud taristuosade arv.</t>
  </si>
  <si>
    <t>Nende osalejate arv, kes teatavad kolm kuud pärast koolitust, et nad kasutavad koolituse käigus omandatud oskusi ja pädevust.</t>
  </si>
  <si>
    <t>Tegvuse eelarve kokku</t>
  </si>
  <si>
    <t>EL toetus (eurodes)</t>
  </si>
  <si>
    <t>Riiklik kaasfinantseering (eurodes)</t>
  </si>
  <si>
    <t>Elluviija</t>
  </si>
  <si>
    <t>Mõõtühik</t>
  </si>
  <si>
    <t>2029                                                                                           Sihttase</t>
  </si>
  <si>
    <t>1.1. Asjakohase varustuse uuendamise ja kasutamise kaudu Euroopa piiri- ja rannikuvalve toetamine välispiiridel tõhusa Euroopa integreeritud piirihalduse rakendamisel</t>
  </si>
  <si>
    <t>1.3. Koolitamise ja koostöö kaudu Euroopa piiri- ja rannikuvalve toetamine välispiiridel tõhusa Euroopa integreeritud piirihalduse rakendamisel</t>
  </si>
  <si>
    <t>1.2. IKT-süsteemide loomise ja kasutamise kaudu Euroopa piiri- ja rannikuvalve toetamine välispiiridel tõhusa Euroopa integreeritud piirihalduse rakendamisel</t>
  </si>
  <si>
    <t>ei kohaldu</t>
  </si>
  <si>
    <t>SMIT</t>
  </si>
  <si>
    <t>arv</t>
  </si>
  <si>
    <t>DROONIDE SOETAMINE</t>
  </si>
  <si>
    <r>
      <rPr>
        <sz val="12"/>
        <color theme="4" tint="-0.249977111117893"/>
        <rFont val="Calibri"/>
        <family val="2"/>
        <charset val="186"/>
        <scheme val="minor"/>
      </rPr>
      <t>PIIRIVALVE ja -KONTROLLI MAISMAASÕIDUKID</t>
    </r>
    <r>
      <rPr>
        <sz val="12"/>
        <rFont val="Calibri"/>
        <family val="2"/>
        <charset val="186"/>
        <scheme val="minor"/>
      </rPr>
      <t xml:space="preserve"> (künoloogiabussid, piiripatrulli bussid)</t>
    </r>
  </si>
  <si>
    <t>MTA</t>
  </si>
  <si>
    <t>2.1 Seadmete uuendamise ja kasutamise kaudu ühise viisapoliitika toetamine</t>
  </si>
  <si>
    <t>2.2 IKT-süsteemide ja rakenduste loomise ning kasutamise kaudu ühise viisapoliitika toetamine</t>
  </si>
  <si>
    <t>2.3 Koolituste ja koostöö kaudu ühise viisapoliitika toetamine</t>
  </si>
  <si>
    <t>1.4. Erimeede 1: BMVI/2021-2022/SA/1.2.1/003 - Autonoomse ja mobiilse kaugseire võimekuse tõstmine</t>
  </si>
  <si>
    <t>Autonoomse ja mobiilse kaugseire võimekuse tõstmine</t>
  </si>
  <si>
    <t>1.5. Erimeede 2: BMVI/2021/SA/1.5.4/008 - Koostalitlusvõime määruse rakendamise toetamine</t>
  </si>
  <si>
    <t>Koostalitlusvõime määruse rakendamise toetamine</t>
  </si>
  <si>
    <t xml:space="preserve">025 Suuremahulised IT-süsteemid – koostalitlusvõime   </t>
  </si>
  <si>
    <t>ERIMEETMED</t>
  </si>
  <si>
    <t>Riikliku kaas- finantseeringu määr, %</t>
  </si>
  <si>
    <t>EL toetus</t>
  </si>
  <si>
    <t>Rakendusmeetme nimetus määruse EL2021/11148 lisa II tähenduses</t>
  </si>
  <si>
    <t xml:space="preserve">Sekkumisvaldkonna kood määruse EL 2021/1148 lisa VI tähenduses (meetme tegevus)
</t>
  </si>
  <si>
    <t>Tegevus</t>
  </si>
  <si>
    <t>Määruse EL 2021/1148 väljundnäitaja</t>
  </si>
  <si>
    <t xml:space="preserve">Vahetase 2024          </t>
  </si>
  <si>
    <t>Sihttase 2029</t>
  </si>
  <si>
    <t>EL 2021/1148 määruse tulemusnäitaja</t>
  </si>
  <si>
    <t>TEHNIILINE ABI</t>
  </si>
  <si>
    <t>TAT ehk meede (SFOSis meetme tegevus)/erimeetme projekt</t>
  </si>
  <si>
    <t>oma- finantseering (eurodes)</t>
  </si>
  <si>
    <t>Kaasfinantseering</t>
  </si>
  <si>
    <t>Erieesmärk (SO)</t>
  </si>
  <si>
    <t xml:space="preserve">SO 1 </t>
  </si>
  <si>
    <t>Algne SO 1</t>
  </si>
  <si>
    <t>SO 1 koos EK otsustatud erimeetmete eelarvega</t>
  </si>
  <si>
    <t>PIIRIHALDUSE JA VIISAPOLIITIKA RAHASTU 2021-2027 RAHASTAMISKAVA</t>
  </si>
  <si>
    <t>KF</t>
  </si>
  <si>
    <t>TAT/erimeetme projekti eelarve kokku (EL toetus + kaasfinantseering)</t>
  </si>
  <si>
    <t>a) piirikontrolli tugevdamine kooskõlas määruse (EL) 2019/1896 artikli 3 lõike 1 punktiga a:
i) suurendades suutlikkust teha välispiiridel kontrolle ja seiret, sealhulgas tugevdades meetmeid seadusliku piiriületuse lihtsustamiseks</t>
  </si>
  <si>
    <t>e) piirihalduse valdkonnas suuremahuliste IT-süsteemide ja eelkõige SISi, ETIASe, EESi ja Eurodaci loomine, käitamine ja hooldamine piirihalduse eesmärgil vastavalt liidu õigusele, sealhulgas selliste suuremahuliste IT-süsteemide ja
nende sidetaristu koostalitlusvõime, ning meetmed andmete kvaliteedi ja teabe esitamise parandamiseks</t>
  </si>
  <si>
    <t>1.4 Toetuslepingu maht</t>
  </si>
  <si>
    <t>1.5 Toetuslepingu maht</t>
  </si>
  <si>
    <r>
      <rPr>
        <sz val="12"/>
        <color rgb="FF0070C0"/>
        <rFont val="Calibri"/>
        <family val="2"/>
        <charset val="186"/>
        <scheme val="minor"/>
      </rPr>
      <t xml:space="preserve">ETIAS </t>
    </r>
    <r>
      <rPr>
        <sz val="12"/>
        <rFont val="Calibri"/>
        <family val="2"/>
        <charset val="186"/>
        <scheme val="minor"/>
      </rPr>
      <t>riiklik üksus</t>
    </r>
  </si>
  <si>
    <r>
      <t xml:space="preserve">PIIRIKONTROLLISEADMETE UUENDAMINE  </t>
    </r>
    <r>
      <rPr>
        <sz val="12"/>
        <rFont val="Calibri"/>
        <family val="2"/>
        <charset val="186"/>
        <scheme val="minor"/>
      </rPr>
      <t xml:space="preserve">                                                                            </t>
    </r>
  </si>
  <si>
    <r>
      <t xml:space="preserve">TEGEVUSTOETUS </t>
    </r>
    <r>
      <rPr>
        <sz val="12"/>
        <rFont val="Calibri"/>
        <family val="2"/>
        <charset val="186"/>
        <scheme val="minor"/>
      </rPr>
      <t xml:space="preserve"> EL infosüsteemide andmekeskuse rent           </t>
    </r>
    <r>
      <rPr>
        <sz val="12"/>
        <color rgb="FF0070C0"/>
        <rFont val="Calibri"/>
        <family val="2"/>
        <charset val="186"/>
        <scheme val="minor"/>
      </rPr>
      <t xml:space="preserve">                  </t>
    </r>
  </si>
  <si>
    <r>
      <t xml:space="preserve">KOOSTÖÖ                                            </t>
    </r>
    <r>
      <rPr>
        <sz val="12"/>
        <rFont val="Calibri"/>
        <family val="2"/>
        <charset val="186"/>
        <scheme val="minor"/>
      </rPr>
      <t>Kontaktametniku lähetamine Euroopa Piiri- ja Rannikuvalve Ameti juurde</t>
    </r>
  </si>
  <si>
    <r>
      <t xml:space="preserve">IKT ARENDUSED: </t>
    </r>
    <r>
      <rPr>
        <sz val="12"/>
        <rFont val="Calibri"/>
        <family val="2"/>
        <charset val="186"/>
        <scheme val="minor"/>
      </rPr>
      <t>Euroopa Liidu ühtne e-viisa ja e-taotluskeskkonna rakendamine</t>
    </r>
    <r>
      <rPr>
        <sz val="12"/>
        <color rgb="FF0070C0"/>
        <rFont val="Calibri"/>
        <family val="2"/>
        <charset val="186"/>
        <scheme val="minor"/>
      </rPr>
      <t xml:space="preserve">   </t>
    </r>
  </si>
  <si>
    <r>
      <t xml:space="preserve">IKT ARENDUSED: </t>
    </r>
    <r>
      <rPr>
        <sz val="12"/>
        <rFont val="Calibri"/>
        <family val="2"/>
        <charset val="186"/>
        <scheme val="minor"/>
      </rPr>
      <t xml:space="preserve">Riigisisese viisaregistri arenduste II etapp </t>
    </r>
    <r>
      <rPr>
        <sz val="12"/>
        <color rgb="FF0070C0"/>
        <rFont val="Calibri"/>
        <family val="2"/>
        <charset val="186"/>
        <scheme val="minor"/>
      </rPr>
      <t xml:space="preserve">          </t>
    </r>
  </si>
  <si>
    <r>
      <t xml:space="preserve">IKT ARENDUSED: </t>
    </r>
    <r>
      <rPr>
        <sz val="12"/>
        <rFont val="Calibri"/>
        <family val="2"/>
        <charset val="186"/>
        <scheme val="minor"/>
      </rPr>
      <t xml:space="preserve">VIS määruse muudatuste rakendamine </t>
    </r>
    <r>
      <rPr>
        <sz val="12"/>
        <color rgb="FF0070C0"/>
        <rFont val="Calibri"/>
        <family val="2"/>
        <charset val="186"/>
        <scheme val="minor"/>
      </rPr>
      <t xml:space="preserve"> </t>
    </r>
  </si>
  <si>
    <r>
      <t xml:space="preserve">KOOLITUSED: </t>
    </r>
    <r>
      <rPr>
        <sz val="12"/>
        <rFont val="Calibri"/>
        <family val="2"/>
        <charset val="186"/>
        <scheme val="minor"/>
      </rPr>
      <t>viisamenetlejate koolitamine ja stažeerimisprogramm, Schengeni hindamiseks riiklike ekspertide ettevalmistamine</t>
    </r>
  </si>
  <si>
    <r>
      <t xml:space="preserve">KOOSTÖÖ: </t>
    </r>
    <r>
      <rPr>
        <sz val="12"/>
        <rFont val="Calibri"/>
        <family val="2"/>
        <charset val="186"/>
        <scheme val="minor"/>
      </rPr>
      <t>ühisauditid ja viisamenetluspraktika</t>
    </r>
  </si>
  <si>
    <r>
      <rPr>
        <sz val="12"/>
        <color theme="4" tint="-0.249977111117893"/>
        <rFont val="Calibri"/>
        <family val="2"/>
        <charset val="186"/>
        <scheme val="minor"/>
      </rPr>
      <t xml:space="preserve">TEGEVUSTOETUS </t>
    </r>
    <r>
      <rPr>
        <sz val="12"/>
        <rFont val="Calibri"/>
        <family val="2"/>
        <charset val="186"/>
        <scheme val="minor"/>
      </rPr>
      <t xml:space="preserve">                                                     Automatiseeritud piiriületuse toimivuse tagamine piiripunktides (Tallinn-1, Narva-1 ja Saatse)  </t>
    </r>
    <r>
      <rPr>
        <sz val="12"/>
        <color rgb="FF0070C0"/>
        <rFont val="Calibri"/>
        <family val="2"/>
        <charset val="186"/>
        <scheme val="minor"/>
      </rPr>
      <t xml:space="preserve">                              </t>
    </r>
  </si>
  <si>
    <r>
      <t xml:space="preserve">IKT ARENDUSED </t>
    </r>
    <r>
      <rPr>
        <sz val="10"/>
        <rFont val="Arial"/>
        <family val="2"/>
        <charset val="186"/>
      </rPr>
      <t>InterOperability ehk koostalitlusvõime arendamine Eestis</t>
    </r>
  </si>
  <si>
    <r>
      <t>IKT ARENDUSED</t>
    </r>
    <r>
      <rPr>
        <sz val="12"/>
        <rFont val="Calibri"/>
        <family val="2"/>
        <charset val="186"/>
        <scheme val="minor"/>
      </rPr>
      <t xml:space="preserve">  SIRENE töövoo süsteemi (iSpoC), Schengeni infosüsteemi (ESIS, ESIS_ADMIN) ja Interlyysi arendamine</t>
    </r>
  </si>
  <si>
    <r>
      <t xml:space="preserve">TEGEVUSTOETUS </t>
    </r>
    <r>
      <rPr>
        <sz val="12"/>
        <rFont val="Calibri"/>
        <family val="2"/>
        <charset val="186"/>
        <scheme val="minor"/>
      </rPr>
      <t xml:space="preserve"> Seiretehnika ülalpidamine ja hooldamine välispiiril</t>
    </r>
  </si>
  <si>
    <r>
      <t>TEGEVUSTOETUS</t>
    </r>
    <r>
      <rPr>
        <sz val="12"/>
        <rFont val="Calibri"/>
        <family val="2"/>
        <charset val="186"/>
        <scheme val="minor"/>
      </rPr>
      <t xml:space="preserve">  Seiretehnikute värbamine ja koolitamine</t>
    </r>
  </si>
  <si>
    <r>
      <t>SEIRETEHNIKA</t>
    </r>
    <r>
      <rPr>
        <sz val="12"/>
        <rFont val="Calibri"/>
        <family val="2"/>
        <charset val="186"/>
        <scheme val="minor"/>
      </rPr>
      <t xml:space="preserve">  Maismaavarustuse soetamine ja paigaldamine piirilõikudele 1-3, 7 ja 8</t>
    </r>
  </si>
  <si>
    <r>
      <t xml:space="preserve">SEIRETEHNIKA </t>
    </r>
    <r>
      <rPr>
        <sz val="12"/>
        <rFont val="Calibri"/>
        <family val="2"/>
        <charset val="186"/>
        <scheme val="minor"/>
      </rPr>
      <t xml:space="preserve"> Maismaavarustuse soetamine ja paigaldamine piirilõikudele 4-6</t>
    </r>
  </si>
  <si>
    <r>
      <t xml:space="preserve">TEGEVUSTOETUS  </t>
    </r>
    <r>
      <rPr>
        <sz val="12"/>
        <rFont val="Calibri"/>
        <family val="2"/>
        <charset val="186"/>
        <scheme val="minor"/>
      </rPr>
      <t xml:space="preserve">EKSPO rakenduse ülalhoidmine ja jätkuarendused    </t>
    </r>
    <r>
      <rPr>
        <sz val="12"/>
        <color rgb="FF0070C0"/>
        <rFont val="Calibri"/>
        <family val="2"/>
        <charset val="186"/>
        <scheme val="minor"/>
      </rPr>
      <t xml:space="preserve">              </t>
    </r>
  </si>
  <si>
    <t>RAHASTAMISKAVA MAHT</t>
  </si>
  <si>
    <r>
      <t>KOOLITUSED: v</t>
    </r>
    <r>
      <rPr>
        <sz val="12"/>
        <rFont val="Calibri"/>
        <family val="2"/>
        <charset val="186"/>
        <scheme val="minor"/>
      </rPr>
      <t xml:space="preserve">eesõidukite juhtimisoskuste koolitused, I ja II astme piirikontrolli koolitused, arendusalased koolitused, riigipiiri valvamise taktika täiendkoolitused; õigusalased koolitused, keelekoolitused, koolitus PPA töötajate ettevalmistuseks tööks kõrgema riskiga piirkonnas (mini HEAT)         </t>
    </r>
  </si>
  <si>
    <r>
      <t>KOOLITUSED:</t>
    </r>
    <r>
      <rPr>
        <sz val="12"/>
        <rFont val="Calibri"/>
        <family val="2"/>
        <charset val="186"/>
        <scheme val="minor"/>
      </rPr>
      <t xml:space="preserve"> Tolliametnike piirikontrollilased koolitused</t>
    </r>
  </si>
  <si>
    <r>
      <t xml:space="preserve">SEADMED: </t>
    </r>
    <r>
      <rPr>
        <sz val="12"/>
        <rFont val="Calibri"/>
        <family val="2"/>
        <charset val="186"/>
        <scheme val="minor"/>
      </rPr>
      <t xml:space="preserve">Näokujutise ja sõrmejälje hõive seadmed   </t>
    </r>
    <r>
      <rPr>
        <sz val="12"/>
        <color rgb="FF0070C0"/>
        <rFont val="Calibri"/>
        <family val="2"/>
        <charset val="186"/>
        <scheme val="minor"/>
      </rPr>
      <t xml:space="preserve">                                        </t>
    </r>
  </si>
  <si>
    <t>SiMi valitsemisala asutus</t>
  </si>
  <si>
    <t>a) Toetatud osalejate arv, b) millest omakorda
koolitustegevuses osalejate arv</t>
  </si>
  <si>
    <t>a) Toetatud osalejate arv, b) millest omakorda
 koolitustegevuses osalejate arv.</t>
  </si>
  <si>
    <t>a) Toetatud osalejate arv, b) millest omakorda
koolitustegevuses osalejate arv.</t>
  </si>
  <si>
    <t>a) Toetatud osalejate arv, b) millest omakorda koolitustegevuses osalejate arv</t>
  </si>
  <si>
    <t>iSPoC + analüüs</t>
  </si>
  <si>
    <t>1.6. Erimeede 3: BMVI/2021/SA/1.5.7/003- iSPoC + analüüs</t>
  </si>
  <si>
    <t>1.6 Toetuslepingu maht</t>
  </si>
  <si>
    <t xml:space="preserve">a) Välja töötatud/hooldatud/ajakohastatud suuremahuliste IT-süsteemide arv, b) millest omakorda
 välja töötatud suuremahuliste IT-süsteemide arv. c) välja töötatud/hooldatud/ajakohastatud IT-funktsioonide arv
</t>
  </si>
  <si>
    <r>
      <t xml:space="preserve">TEGEVUSTOETUS                                                  </t>
    </r>
    <r>
      <rPr>
        <sz val="12"/>
        <rFont val="Calibri"/>
        <family val="2"/>
        <charset val="186"/>
        <scheme val="minor"/>
      </rPr>
      <t xml:space="preserve"> ELi infosüsteemide koordineerimine</t>
    </r>
  </si>
  <si>
    <t>1.7. Toetuslepingu maht</t>
  </si>
  <si>
    <t>a) 13, b) 13</t>
  </si>
  <si>
    <t>a) 2, b) 2</t>
  </si>
  <si>
    <t>a) 4, b) 4</t>
  </si>
  <si>
    <t>a) 1, b) 1, c) 1</t>
  </si>
  <si>
    <t>a) 1, b) 1, c) 3</t>
  </si>
  <si>
    <t>a) 0, b) 0</t>
  </si>
  <si>
    <t>a) 20, b) 20</t>
  </si>
  <si>
    <t>a) 345, b) 345</t>
  </si>
  <si>
    <t>a) 50, b) 50</t>
  </si>
  <si>
    <t>a) 0, b) 4, c) 4</t>
  </si>
  <si>
    <t>a) 4, b) 6, c) 4</t>
  </si>
  <si>
    <t>a) arv,b) arv, c) arv</t>
  </si>
  <si>
    <t>a) Piiripunktide jaoks ostetud/renditud seadmete arv, b) Toetatud osalejate arv, c) millest omakorda koolitustegevuses osalejate arv</t>
  </si>
  <si>
    <t>a) Välja töötatud/hooldatud/ajakohastatud IT-funktsioonide arv, b) Välja töötatud/hooldatud/ajakohastatud suuremahuliste IT-süsteemide arv, c) millest omakorda väljatöötatud suuremahuliste IT-süsteemide ar, d) Toetatud osalejate arv, e) millest omakorda koolitustegevuses osalejate arv</t>
  </si>
  <si>
    <t>a) arv, b) arv, c) arv, d) arv, e) arv</t>
  </si>
  <si>
    <t>a) 1,  b) 7, c) 1, d) 0, e) 0</t>
  </si>
  <si>
    <t>a) 2, b) 7, c) 1, d) 140, e) 140</t>
  </si>
  <si>
    <t>a) Välja töötatud/hooldatud/ajakohastatud suuremahuliste IT-süsteemide arv, b) millest omakorda väljatöötatud suuremahuliste IT-süsteemide arv</t>
  </si>
  <si>
    <t>a) arv, b)arv</t>
  </si>
  <si>
    <t>a) 1, b) 1</t>
  </si>
  <si>
    <t>a) arv, b) arv</t>
  </si>
  <si>
    <t>a) Euroopa Piiri- ja Rannikuvalve Ameti tehniliste seadmete reservis registreeritud seadmete arv, b) Euroopa Piiri- ja Rannikuvalve Ameti käsutusse antud seadmete arv.</t>
  </si>
  <si>
    <t>1.7. Erimeede 4: BMVI/2023-2024/SA/1.2.2/01- Maismaapiiri patrullivõimekuse tõstmine</t>
  </si>
  <si>
    <t>Maismaapiiri patrullivõimekuse tõstmine</t>
  </si>
  <si>
    <t>a) 70, b)70</t>
  </si>
  <si>
    <t>a) 60, b) 60</t>
  </si>
  <si>
    <t>003 Piirivalve - maismaavarsutus</t>
  </si>
  <si>
    <t>Tagada tugev ja tõhus Euroopa integreeritud piirihaldus välispiiridel, aidates seeläbi tagada liidus kõrgetasemelise sisejulgeoleku, samal ajal kaitstes inimeste vaba liikumist liidu piires, ning järgides täielikult asjaomast liidu acquis’d ning liidu ja liikmesriikide rahvusvahelisi kohustusi, mis tulenevad rahvusvahelistest lepingutest, mille osalised nad on.</t>
  </si>
  <si>
    <t>LUHAMAA JUHTIMISPUNKTI PROJEKTEERIMINE JA EKSPERTIIS</t>
  </si>
  <si>
    <r>
      <rPr>
        <sz val="12"/>
        <color theme="4" tint="-0.249977111117893"/>
        <rFont val="Calibri"/>
        <family val="2"/>
        <charset val="186"/>
        <scheme val="minor"/>
      </rPr>
      <t>KOOSTÖÖ uute piirihalduametnike koolitamine</t>
    </r>
    <r>
      <rPr>
        <sz val="12"/>
        <rFont val="Calibri"/>
        <family val="2"/>
        <charset val="186"/>
        <scheme val="minor"/>
      </rPr>
      <t xml:space="preserve"> </t>
    </r>
  </si>
  <si>
    <t xml:space="preserve">1.8. Toetuslepingu maht </t>
  </si>
  <si>
    <t>1.9 Toetuslepingu maht</t>
  </si>
  <si>
    <t>024 Suuremahulised IT-süsteemid – Schengeni infosüsteem (SIS)</t>
  </si>
  <si>
    <t>Targad piirid 2024+ I osa (EES/ETIAS)</t>
  </si>
  <si>
    <t>Targad piirid 2024+ II osa (SIS)</t>
  </si>
  <si>
    <t>a) 1, b) 1, c) 1, d) 50, e) 50</t>
  </si>
  <si>
    <t>a) Välja töötatud/hooldatud/ajakohastatud IT-funktsioonide arv, b) Välja töötatud/hooldatud/ajakohastatud suuremahuliste IT-süsteemide arv, c) millest omakorda väljatöötatud suuremahuliste IT-süsteemide arv, d) Toetatud osalejate arv, e) millest omakorda koolitustegevuses osalejate arv, f) Hooldatud/parandatud taristuosade arv.</t>
  </si>
  <si>
    <t>a) Välja töötatud/hooldatud/ajakohastatud IT-funktsioonide arv, b) Välja töötatud/hooldatud/ajakohastatud suuremahuliste IT-süsteemide arv, c) millest omakorda väljatöötatud suuremahuliste IT-süsteemide arv, d) Toetatud osalejate arv, e) millest omakorda koolitustegevuses osalejate arv</t>
  </si>
  <si>
    <t>a) 5, b) 2, c) 2, d) 50, e) 50, f) 6</t>
  </si>
  <si>
    <t>021 Suuremahulised IT-süsteemid – Euroopa reisiinfo ja -lubade süsteem (ETIAS) – muu</t>
  </si>
  <si>
    <t>VÕMMORSKI JA TAGASTATAVATE MAADEGA SEOTUD PIIRILÕIKUDE PROJEKTEERIMINE JA EKSPERTIIS</t>
  </si>
  <si>
    <t>003 Piirivavle - maismaa varustus</t>
  </si>
  <si>
    <t>NARVA JÕE SEIRE JA JUHTIMISKESKUSE TEHNIKA SOETUS</t>
  </si>
  <si>
    <t>ei khaldu</t>
  </si>
  <si>
    <t>1.8. Erimeede 5: BMVI/2024/SA/1.5.1/001.1 - Smart Borders 2024+, I osa: EES/ETIAS</t>
  </si>
  <si>
    <t>1.9. Erimeede 6: BMVI/2024/SA/1.5.1/001.2 - Smart Borders 2024+, II osa:SIS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</si>
</sst>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2"/>
      <color rgb="FF0070C0"/>
      <name val="Calibri"/>
      <family val="2"/>
      <charset val="186"/>
      <scheme val="minor"/>
    </font>
    <font>
      <b/>
      <sz val="12"/>
      <name val="Calibri"/>
      <family val="2"/>
      <charset val="186"/>
      <scheme val="minor"/>
    </font>
    <font>
      <sz val="12"/>
      <name val="Calibri"/>
      <family val="2"/>
      <charset val="186"/>
      <scheme val="minor"/>
    </font>
    <font>
      <sz val="11"/>
      <color theme="1"/>
      <name val="Calibri"/>
      <family val="2"/>
      <charset val="186"/>
      <scheme val="minor"/>
    </font>
    <font>
      <sz val="12"/>
      <color rgb="FF0070C0"/>
      <name val="Times New Roman"/>
      <family val="1"/>
      <charset val="186"/>
    </font>
    <font>
      <sz val="12"/>
      <color theme="4" tint="-0.249977111117893"/>
      <name val="Calibri"/>
      <family val="2"/>
      <charset val="186"/>
      <scheme val="minor"/>
    </font>
    <font>
      <b/>
      <sz val="12"/>
      <color theme="9" tint="-0.499984740745262"/>
      <name val="Calibri"/>
      <family val="2"/>
      <charset val="186"/>
      <scheme val="minor"/>
    </font>
    <font>
      <b/>
      <sz val="16"/>
      <color rgb="FFFF0000"/>
      <name val="Calibri"/>
      <family val="2"/>
      <charset val="186"/>
      <scheme val="minor"/>
    </font>
    <font>
      <sz val="8"/>
      <name val="Calibri"/>
      <family val="2"/>
      <charset val="186"/>
      <scheme val="minor"/>
    </font>
    <font>
      <b/>
      <sz val="12"/>
      <name val="Times New Roman"/>
      <family val="1"/>
      <charset val="186"/>
    </font>
    <font>
      <b/>
      <sz val="14"/>
      <color theme="1"/>
      <name val="Calibri"/>
      <family val="2"/>
      <charset val="186"/>
      <scheme val="minor"/>
    </font>
    <font>
      <b/>
      <sz val="14"/>
      <color theme="9" tint="-0.499984740745262"/>
      <name val="Calibri"/>
      <family val="2"/>
      <charset val="186"/>
      <scheme val="minor"/>
    </font>
    <font>
      <b/>
      <sz val="16"/>
      <color theme="1"/>
      <name val="Calibri"/>
      <family val="2"/>
      <charset val="186"/>
      <scheme val="minor"/>
    </font>
    <font>
      <sz val="10"/>
      <name val="Arial"/>
      <family val="2"/>
      <charset val="186"/>
    </font>
    <font>
      <b/>
      <sz val="14"/>
      <name val="Calibri"/>
      <family val="2"/>
      <charset val="186"/>
      <scheme val="minor"/>
    </font>
    <font>
      <sz val="12"/>
      <name val="Times New Roman"/>
      <family val="1"/>
      <charset val="186"/>
    </font>
    <font>
      <b/>
      <sz val="12"/>
      <color rgb="FFFF0000"/>
      <name val="Calibri"/>
      <family val="2"/>
      <charset val="186"/>
      <scheme val="minor"/>
    </font>
  </fonts>
  <fills count="8">
    <fill>
      <patternFill patternType="none"/>
    </fill>
    <fill>
      <patternFill patternType="gray125"/>
    </fill>
    <fill>
      <patternFill patternType="solid">
        <fgColor theme="4" tint="0.79998168889431442"/>
        <bgColor indexed="64"/>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181">
    <xf numFmtId="0" fontId="0" fillId="0" borderId="0" xfId="0"/>
    <xf numFmtId="0" fontId="2" fillId="3" borderId="1" xfId="0" applyFont="1" applyFill="1" applyBorder="1"/>
    <xf numFmtId="0" fontId="2" fillId="3" borderId="1" xfId="0" applyFont="1" applyFill="1" applyBorder="1" applyAlignment="1">
      <alignment wrapText="1"/>
    </xf>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1" fillId="0" borderId="0" xfId="0" applyFont="1"/>
    <xf numFmtId="0" fontId="1" fillId="0" borderId="0" xfId="0" applyFont="1" applyAlignment="1">
      <alignment horizontal="left" vertical="center"/>
    </xf>
    <xf numFmtId="0" fontId="2" fillId="0" borderId="0" xfId="0" applyFont="1" applyAlignment="1">
      <alignment horizontal="center" vertical="top"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0" borderId="2" xfId="0" applyFont="1" applyBorder="1" applyAlignment="1">
      <alignment horizontal="left" vertical="center" wrapText="1"/>
    </xf>
    <xf numFmtId="9" fontId="1" fillId="0" borderId="1" xfId="0" applyNumberFormat="1" applyFont="1" applyBorder="1" applyAlignment="1">
      <alignment horizontal="center" vertical="center" wrapText="1"/>
    </xf>
    <xf numFmtId="9" fontId="1" fillId="0" borderId="1" xfId="1" applyFont="1" applyBorder="1" applyAlignment="1">
      <alignment horizontal="center" vertical="center"/>
    </xf>
    <xf numFmtId="4" fontId="1" fillId="0" borderId="0" xfId="0" applyNumberFormat="1" applyFont="1"/>
    <xf numFmtId="0" fontId="1" fillId="0" borderId="1" xfId="0" applyFont="1" applyBorder="1" applyAlignment="1">
      <alignment vertical="top" wrapText="1"/>
    </xf>
    <xf numFmtId="0" fontId="1" fillId="0" borderId="2" xfId="0" applyFont="1" applyBorder="1" applyAlignment="1">
      <alignment horizontal="left" wrapText="1"/>
    </xf>
    <xf numFmtId="0" fontId="10" fillId="0" borderId="0" xfId="0" applyFont="1"/>
    <xf numFmtId="0" fontId="2" fillId="0" borderId="0" xfId="0" applyFont="1"/>
    <xf numFmtId="0" fontId="1" fillId="4" borderId="1" xfId="0" applyFont="1" applyFill="1" applyBorder="1" applyAlignment="1">
      <alignment horizontal="center" vertical="center"/>
    </xf>
    <xf numFmtId="164" fontId="1" fillId="0" borderId="0" xfId="0" applyNumberFormat="1" applyFont="1"/>
    <xf numFmtId="164" fontId="1" fillId="0" borderId="0" xfId="0" applyNumberFormat="1" applyFont="1" applyAlignment="1">
      <alignment horizontal="right"/>
    </xf>
    <xf numFmtId="3" fontId="1" fillId="0" borderId="0" xfId="0" applyNumberFormat="1" applyFont="1"/>
    <xf numFmtId="0" fontId="4" fillId="3" borderId="1" xfId="0" applyFont="1" applyFill="1" applyBorder="1" applyAlignment="1">
      <alignment wrapText="1"/>
    </xf>
    <xf numFmtId="2"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1" applyNumberFormat="1" applyFont="1" applyBorder="1" applyAlignment="1">
      <alignment horizontal="center" vertical="center"/>
    </xf>
    <xf numFmtId="2" fontId="1" fillId="0" borderId="1" xfId="0" applyNumberFormat="1" applyFont="1" applyBorder="1" applyAlignment="1">
      <alignment horizontal="center" vertical="center"/>
    </xf>
    <xf numFmtId="9" fontId="1" fillId="0" borderId="1" xfId="1" applyFont="1" applyFill="1" applyBorder="1" applyAlignment="1">
      <alignment horizontal="center" vertical="center"/>
    </xf>
    <xf numFmtId="4" fontId="1" fillId="0" borderId="1" xfId="1" applyNumberFormat="1" applyFont="1" applyFill="1" applyBorder="1" applyAlignment="1">
      <alignment horizontal="center" vertical="center"/>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16" fontId="1" fillId="0" borderId="1" xfId="0" applyNumberFormat="1" applyFont="1" applyBorder="1" applyAlignment="1">
      <alignment horizontal="left" vertical="top" wrapText="1"/>
    </xf>
    <xf numFmtId="0" fontId="2" fillId="2" borderId="1" xfId="0" applyFont="1" applyFill="1" applyBorder="1"/>
    <xf numFmtId="0" fontId="2" fillId="2" borderId="1" xfId="0" applyFont="1" applyFill="1" applyBorder="1" applyAlignment="1">
      <alignment wrapText="1"/>
    </xf>
    <xf numFmtId="0" fontId="4" fillId="2" borderId="1" xfId="0" applyFont="1" applyFill="1" applyBorder="1" applyAlignment="1">
      <alignment wrapText="1"/>
    </xf>
    <xf numFmtId="4" fontId="2" fillId="2" borderId="1" xfId="0" applyNumberFormat="1" applyFont="1" applyFill="1" applyBorder="1" applyAlignment="1">
      <alignment horizontal="center" wrapText="1"/>
    </xf>
    <xf numFmtId="0" fontId="13" fillId="0" borderId="0" xfId="0" applyFont="1"/>
    <xf numFmtId="0" fontId="1" fillId="4" borderId="0" xfId="0" applyFont="1" applyFill="1"/>
    <xf numFmtId="0" fontId="1" fillId="4" borderId="1" xfId="0" applyFont="1" applyFill="1" applyBorder="1" applyAlignment="1">
      <alignment horizontal="left" vertical="center" wrapText="1"/>
    </xf>
    <xf numFmtId="4" fontId="1" fillId="4" borderId="1" xfId="0" applyNumberFormat="1" applyFont="1" applyFill="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4" fontId="1" fillId="0" borderId="2" xfId="0" applyNumberFormat="1" applyFont="1" applyBorder="1" applyAlignment="1">
      <alignment horizontal="center" vertical="top" wrapText="1"/>
    </xf>
    <xf numFmtId="0" fontId="15" fillId="0" borderId="0" xfId="0" applyFont="1"/>
    <xf numFmtId="0" fontId="2" fillId="6" borderId="1" xfId="0" applyFont="1" applyFill="1" applyBorder="1"/>
    <xf numFmtId="0" fontId="1" fillId="6" borderId="1" xfId="0" applyFont="1" applyFill="1" applyBorder="1"/>
    <xf numFmtId="4" fontId="1" fillId="6" borderId="1" xfId="0" applyNumberFormat="1" applyFont="1" applyFill="1" applyBorder="1" applyAlignment="1">
      <alignment horizontal="center"/>
    </xf>
    <xf numFmtId="0" fontId="9" fillId="6" borderId="1" xfId="0" applyFont="1" applyFill="1" applyBorder="1"/>
    <xf numFmtId="4" fontId="9" fillId="6" borderId="1" xfId="0" applyNumberFormat="1" applyFont="1" applyFill="1" applyBorder="1" applyAlignment="1">
      <alignment horizontal="center"/>
    </xf>
    <xf numFmtId="0" fontId="9" fillId="6" borderId="1" xfId="0" applyFont="1" applyFill="1" applyBorder="1" applyAlignment="1">
      <alignment horizontal="center"/>
    </xf>
    <xf numFmtId="4" fontId="2" fillId="6" borderId="1" xfId="0" applyNumberFormat="1" applyFont="1" applyFill="1" applyBorder="1" applyAlignment="1">
      <alignment horizontal="center" vertical="center"/>
    </xf>
    <xf numFmtId="4" fontId="1" fillId="0" borderId="1" xfId="0" applyNumberFormat="1" applyFont="1" applyBorder="1" applyAlignment="1">
      <alignment horizontal="center" vertical="center"/>
    </xf>
    <xf numFmtId="4"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3" fontId="1"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xf>
    <xf numFmtId="0" fontId="1"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 borderId="1" xfId="0" applyFont="1" applyFill="1" applyBorder="1" applyAlignment="1">
      <alignment horizontal="left" vertical="center" wrapText="1"/>
    </xf>
    <xf numFmtId="0" fontId="1" fillId="2" borderId="1" xfId="0" applyFont="1" applyFill="1" applyBorder="1"/>
    <xf numFmtId="9"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9" fontId="1" fillId="2" borderId="1" xfId="1" applyFont="1" applyFill="1" applyBorder="1" applyAlignment="1">
      <alignment horizontal="center" vertical="center"/>
    </xf>
    <xf numFmtId="4" fontId="1" fillId="2" borderId="1" xfId="1"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3" fillId="2" borderId="1" xfId="0" applyFont="1" applyFill="1" applyBorder="1"/>
    <xf numFmtId="0" fontId="13" fillId="2" borderId="1" xfId="0" applyFont="1" applyFill="1" applyBorder="1" applyAlignment="1">
      <alignment wrapText="1"/>
    </xf>
    <xf numFmtId="0" fontId="14" fillId="2" borderId="1" xfId="0" applyFont="1" applyFill="1" applyBorder="1" applyAlignment="1">
      <alignment wrapText="1"/>
    </xf>
    <xf numFmtId="9" fontId="14" fillId="2" borderId="1" xfId="0" applyNumberFormat="1" applyFont="1" applyFill="1" applyBorder="1" applyAlignment="1">
      <alignment wrapText="1"/>
    </xf>
    <xf numFmtId="4" fontId="14" fillId="2" borderId="1" xfId="0" applyNumberFormat="1" applyFont="1" applyFill="1" applyBorder="1" applyAlignment="1">
      <alignment horizontal="center" wrapText="1"/>
    </xf>
    <xf numFmtId="0" fontId="1" fillId="5" borderId="2"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left" vertical="center" wrapText="1"/>
    </xf>
    <xf numFmtId="0" fontId="7" fillId="5" borderId="1" xfId="0" applyFont="1" applyFill="1" applyBorder="1" applyAlignment="1">
      <alignment vertical="center" wrapText="1"/>
    </xf>
    <xf numFmtId="9" fontId="1" fillId="5" borderId="1" xfId="0" applyNumberFormat="1" applyFont="1" applyFill="1" applyBorder="1" applyAlignment="1">
      <alignment horizontal="center" vertical="center" wrapText="1"/>
    </xf>
    <xf numFmtId="4" fontId="1" fillId="5" borderId="1" xfId="0" applyNumberFormat="1" applyFont="1" applyFill="1" applyBorder="1" applyAlignment="1">
      <alignment horizontal="center" vertical="center" wrapText="1"/>
    </xf>
    <xf numFmtId="9" fontId="1" fillId="5" borderId="1" xfId="1" applyFont="1" applyFill="1" applyBorder="1" applyAlignment="1">
      <alignment horizontal="center" vertical="center"/>
    </xf>
    <xf numFmtId="4" fontId="1" fillId="5" borderId="1" xfId="1" applyNumberFormat="1" applyFont="1" applyFill="1" applyBorder="1" applyAlignment="1">
      <alignment horizontal="center" vertical="center"/>
    </xf>
    <xf numFmtId="2" fontId="1" fillId="5" borderId="1" xfId="0" applyNumberFormat="1" applyFont="1" applyFill="1" applyBorder="1" applyAlignment="1">
      <alignment vertical="top"/>
    </xf>
    <xf numFmtId="0" fontId="1" fillId="5" borderId="1" xfId="0" applyFont="1" applyFill="1" applyBorder="1" applyAlignment="1">
      <alignment vertical="center" wrapText="1"/>
    </xf>
    <xf numFmtId="0" fontId="1" fillId="5" borderId="1" xfId="0" applyFont="1" applyFill="1" applyBorder="1" applyAlignment="1">
      <alignment horizontal="center" vertical="center"/>
    </xf>
    <xf numFmtId="0" fontId="5" fillId="5" borderId="1" xfId="0" applyFont="1" applyFill="1" applyBorder="1" applyAlignment="1">
      <alignment horizontal="center" vertical="center"/>
    </xf>
    <xf numFmtId="1" fontId="1" fillId="5" borderId="1" xfId="0" applyNumberFormat="1" applyFont="1" applyFill="1" applyBorder="1" applyAlignment="1">
      <alignment horizontal="center" vertical="center" wrapText="1"/>
    </xf>
    <xf numFmtId="2"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wrapText="1"/>
    </xf>
    <xf numFmtId="0" fontId="2" fillId="7" borderId="2"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7" borderId="1" xfId="0" applyFont="1" applyFill="1" applyBorder="1" applyAlignment="1">
      <alignment horizontal="left" vertical="center" wrapText="1"/>
    </xf>
    <xf numFmtId="0" fontId="12" fillId="7" borderId="1" xfId="0" applyFont="1" applyFill="1" applyBorder="1" applyAlignment="1">
      <alignment vertical="center" wrapText="1"/>
    </xf>
    <xf numFmtId="9" fontId="2" fillId="7" borderId="1" xfId="0" applyNumberFormat="1" applyFont="1" applyFill="1" applyBorder="1" applyAlignment="1">
      <alignment horizontal="center" vertical="center" wrapText="1"/>
    </xf>
    <xf numFmtId="4" fontId="2" fillId="7" borderId="1" xfId="0" applyNumberFormat="1" applyFont="1" applyFill="1" applyBorder="1" applyAlignment="1">
      <alignment horizontal="center" vertical="center" wrapText="1"/>
    </xf>
    <xf numFmtId="9" fontId="2" fillId="7" borderId="1" xfId="1" applyFont="1" applyFill="1" applyBorder="1" applyAlignment="1">
      <alignment horizontal="center" vertical="center"/>
    </xf>
    <xf numFmtId="4" fontId="2" fillId="7" borderId="1" xfId="1" applyNumberFormat="1" applyFont="1" applyFill="1" applyBorder="1" applyAlignment="1">
      <alignment horizontal="center" vertical="center"/>
    </xf>
    <xf numFmtId="2" fontId="2" fillId="7" borderId="1" xfId="0" applyNumberFormat="1" applyFont="1" applyFill="1" applyBorder="1" applyAlignment="1">
      <alignment horizontal="center" vertical="center"/>
    </xf>
    <xf numFmtId="0" fontId="2" fillId="7" borderId="1" xfId="0" applyFont="1" applyFill="1" applyBorder="1" applyAlignment="1">
      <alignment vertical="center" wrapText="1"/>
    </xf>
    <xf numFmtId="0" fontId="2" fillId="7" borderId="1" xfId="0" applyFont="1" applyFill="1" applyBorder="1" applyAlignment="1">
      <alignment horizontal="center" vertical="center"/>
    </xf>
    <xf numFmtId="0" fontId="4"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xf>
    <xf numFmtId="1" fontId="1" fillId="4" borderId="1" xfId="0" applyNumberFormat="1" applyFont="1" applyFill="1" applyBorder="1" applyAlignment="1">
      <alignment horizontal="center" vertical="center" wrapText="1"/>
    </xf>
    <xf numFmtId="3" fontId="1" fillId="4"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top" wrapText="1"/>
    </xf>
    <xf numFmtId="4" fontId="1" fillId="5" borderId="1" xfId="0" applyNumberFormat="1" applyFont="1" applyFill="1" applyBorder="1" applyAlignment="1">
      <alignment horizontal="center" vertical="top" wrapText="1"/>
    </xf>
    <xf numFmtId="16" fontId="1" fillId="0" borderId="1" xfId="0" applyNumberFormat="1" applyFont="1" applyBorder="1" applyAlignment="1">
      <alignment horizontal="center" vertical="top" wrapText="1"/>
    </xf>
    <xf numFmtId="4" fontId="2" fillId="7" borderId="1" xfId="0" applyNumberFormat="1" applyFont="1" applyFill="1" applyBorder="1" applyAlignment="1">
      <alignment horizontal="center" vertical="top" wrapText="1"/>
    </xf>
    <xf numFmtId="9" fontId="14" fillId="2" borderId="1" xfId="0" applyNumberFormat="1" applyFont="1" applyFill="1" applyBorder="1" applyAlignment="1">
      <alignment horizontal="center" wrapText="1"/>
    </xf>
    <xf numFmtId="0" fontId="14" fillId="2" borderId="1" xfId="0" applyFont="1" applyFill="1" applyBorder="1" applyAlignment="1">
      <alignment horizontal="center" wrapText="1"/>
    </xf>
    <xf numFmtId="0" fontId="13" fillId="0" borderId="1" xfId="0" applyFont="1" applyBorder="1"/>
    <xf numFmtId="0" fontId="17" fillId="0" borderId="1" xfId="0" applyFont="1" applyBorder="1" applyAlignment="1">
      <alignment horizontal="right"/>
    </xf>
    <xf numFmtId="4" fontId="17" fillId="0" borderId="1" xfId="0" applyNumberFormat="1" applyFont="1" applyBorder="1"/>
    <xf numFmtId="0" fontId="18" fillId="0" borderId="1" xfId="0" applyFont="1" applyBorder="1" applyAlignment="1">
      <alignment vertical="center" wrapText="1"/>
    </xf>
    <xf numFmtId="14" fontId="10" fillId="0" borderId="0" xfId="0" applyNumberFormat="1" applyFont="1" applyAlignment="1">
      <alignment horizontal="left"/>
    </xf>
    <xf numFmtId="0" fontId="19" fillId="0" borderId="0" xfId="0" applyFont="1" applyAlignment="1">
      <alignment horizontal="center" vertical="top" wrapText="1"/>
    </xf>
    <xf numFmtId="0" fontId="1" fillId="0" borderId="2" xfId="0" applyFont="1" applyBorder="1" applyAlignment="1">
      <alignment vertical="center" wrapText="1"/>
    </xf>
    <xf numFmtId="4" fontId="13" fillId="2" borderId="1" xfId="0" applyNumberFormat="1" applyFont="1" applyFill="1" applyBorder="1" applyAlignment="1">
      <alignment wrapText="1"/>
    </xf>
    <xf numFmtId="0" fontId="2" fillId="3" borderId="5" xfId="0" applyFont="1" applyFill="1" applyBorder="1" applyAlignment="1">
      <alignment horizontal="center" wrapText="1"/>
    </xf>
    <xf numFmtId="0" fontId="2" fillId="3" borderId="7" xfId="0" applyFont="1" applyFill="1" applyBorder="1" applyAlignment="1">
      <alignment horizontal="center" wrapText="1"/>
    </xf>
    <xf numFmtId="0" fontId="2" fillId="3" borderId="6" xfId="0" applyFont="1" applyFill="1" applyBorder="1" applyAlignment="1">
      <alignment horizont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1" fillId="0" borderId="2"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4" xfId="0" applyNumberFormat="1"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2" fontId="1" fillId="0" borderId="2" xfId="0" applyNumberFormat="1" applyFont="1" applyBorder="1" applyAlignment="1">
      <alignment horizontal="center" vertical="center"/>
    </xf>
    <xf numFmtId="2" fontId="1" fillId="0" borderId="3" xfId="0" applyNumberFormat="1" applyFont="1" applyBorder="1" applyAlignment="1">
      <alignment horizontal="center" vertical="center"/>
    </xf>
    <xf numFmtId="2" fontId="1" fillId="0" borderId="4" xfId="0" applyNumberFormat="1" applyFont="1" applyBorder="1" applyAlignment="1">
      <alignment horizontal="center" vertical="center"/>
    </xf>
    <xf numFmtId="3" fontId="1" fillId="4" borderId="2" xfId="0" applyNumberFormat="1" applyFont="1" applyFill="1" applyBorder="1" applyAlignment="1">
      <alignment horizontal="center" vertical="center" wrapText="1"/>
    </xf>
    <xf numFmtId="3" fontId="1" fillId="4" borderId="4" xfId="0" applyNumberFormat="1" applyFont="1" applyFill="1" applyBorder="1" applyAlignment="1">
      <alignment horizontal="center" vertical="center" wrapText="1"/>
    </xf>
    <xf numFmtId="0" fontId="1" fillId="0" borderId="3"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9" fontId="1" fillId="0" borderId="2" xfId="0"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0" borderId="2" xfId="0" applyFont="1" applyBorder="1" applyAlignment="1">
      <alignment horizontal="center"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4" fontId="2" fillId="0" borderId="4" xfId="0" applyNumberFormat="1" applyFont="1" applyBorder="1" applyAlignment="1">
      <alignment horizontal="center" vertical="top" wrapText="1"/>
    </xf>
    <xf numFmtId="0" fontId="5" fillId="0" borderId="1" xfId="0" applyFont="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0"/>
  <sheetViews>
    <sheetView tabSelected="1" zoomScale="60" zoomScaleNormal="60" workbookViewId="0">
      <pane ySplit="5" topLeftCell="A48" activePane="bottomLeft" state="frozen"/>
      <selection activeCell="B1" sqref="B1"/>
      <selection pane="bottomLeft" activeCell="E41" sqref="E41"/>
    </sheetView>
  </sheetViews>
  <sheetFormatPr defaultColWidth="31.08984375" defaultRowHeight="15.5" x14ac:dyDescent="0.35"/>
  <cols>
    <col min="1" max="1" width="33.54296875" style="7" customWidth="1"/>
    <col min="2" max="2" width="35.6328125" style="7" customWidth="1"/>
    <col min="3" max="16384" width="31.08984375" style="7"/>
  </cols>
  <sheetData>
    <row r="1" spans="1:25" x14ac:dyDescent="0.35">
      <c r="J1" s="15"/>
      <c r="K1" s="15"/>
      <c r="L1" s="15"/>
      <c r="T1" s="23"/>
      <c r="U1" s="23"/>
    </row>
    <row r="2" spans="1:25" ht="21" x14ac:dyDescent="0.5">
      <c r="A2" s="49" t="s">
        <v>97</v>
      </c>
      <c r="I2" s="15"/>
      <c r="J2" s="15"/>
      <c r="K2" s="15"/>
      <c r="M2" s="15"/>
      <c r="N2" s="15"/>
    </row>
    <row r="3" spans="1:25" ht="17" customHeight="1" x14ac:dyDescent="0.5">
      <c r="A3" s="18"/>
      <c r="G3" s="15"/>
      <c r="H3" s="129"/>
      <c r="I3" s="9"/>
      <c r="J3" s="9"/>
      <c r="K3" s="9"/>
      <c r="M3" s="15"/>
      <c r="N3" s="15"/>
      <c r="O3" s="15"/>
      <c r="P3" s="15"/>
      <c r="R3" s="15"/>
      <c r="S3" s="15"/>
      <c r="V3" s="15"/>
    </row>
    <row r="4" spans="1:25" ht="17.5" customHeight="1" x14ac:dyDescent="0.5">
      <c r="A4" s="128">
        <v>45565</v>
      </c>
      <c r="G4" s="15"/>
      <c r="H4" s="9"/>
      <c r="I4" s="9"/>
      <c r="J4" s="9"/>
      <c r="K4" s="9"/>
      <c r="M4" s="15"/>
      <c r="N4" s="15"/>
      <c r="O4" s="15"/>
      <c r="P4" s="15"/>
      <c r="R4" s="15"/>
      <c r="S4" s="15"/>
      <c r="V4" s="15"/>
    </row>
    <row r="5" spans="1:25" ht="90" customHeight="1" x14ac:dyDescent="0.35">
      <c r="A5" s="1" t="s">
        <v>0</v>
      </c>
      <c r="B5" s="1" t="s">
        <v>93</v>
      </c>
      <c r="C5" s="2" t="s">
        <v>82</v>
      </c>
      <c r="D5" s="2" t="s">
        <v>90</v>
      </c>
      <c r="E5" s="2" t="s">
        <v>99</v>
      </c>
      <c r="F5" s="2" t="s">
        <v>83</v>
      </c>
      <c r="G5" s="24" t="s">
        <v>84</v>
      </c>
      <c r="H5" s="2" t="s">
        <v>1</v>
      </c>
      <c r="I5" s="2" t="s">
        <v>57</v>
      </c>
      <c r="J5" s="132" t="s">
        <v>92</v>
      </c>
      <c r="K5" s="133"/>
      <c r="L5" s="134"/>
      <c r="M5" s="2" t="s">
        <v>56</v>
      </c>
      <c r="N5" s="2" t="s">
        <v>59</v>
      </c>
      <c r="O5" s="2" t="s">
        <v>85</v>
      </c>
      <c r="P5" s="2" t="s">
        <v>60</v>
      </c>
      <c r="Q5" s="2" t="s">
        <v>2</v>
      </c>
      <c r="R5" s="2" t="s">
        <v>86</v>
      </c>
      <c r="S5" s="2" t="s">
        <v>87</v>
      </c>
      <c r="T5" s="2" t="s">
        <v>88</v>
      </c>
      <c r="U5" s="2" t="s">
        <v>60</v>
      </c>
      <c r="V5" s="2" t="s">
        <v>50</v>
      </c>
      <c r="W5" s="2" t="s">
        <v>61</v>
      </c>
    </row>
    <row r="6" spans="1:25" ht="49" customHeight="1" x14ac:dyDescent="0.35">
      <c r="A6" s="1"/>
      <c r="B6" s="1"/>
      <c r="C6" s="2"/>
      <c r="D6" s="2"/>
      <c r="E6" s="2"/>
      <c r="F6" s="2"/>
      <c r="G6" s="24"/>
      <c r="H6" s="2"/>
      <c r="I6" s="2"/>
      <c r="J6" s="2" t="s">
        <v>80</v>
      </c>
      <c r="K6" s="2" t="s">
        <v>58</v>
      </c>
      <c r="L6" s="2" t="s">
        <v>91</v>
      </c>
      <c r="M6" s="2"/>
      <c r="N6" s="2"/>
      <c r="O6" s="2"/>
      <c r="P6" s="2"/>
      <c r="Q6" s="2"/>
      <c r="R6" s="2"/>
      <c r="S6" s="2"/>
      <c r="T6" s="2"/>
      <c r="U6" s="2"/>
      <c r="V6" s="2"/>
      <c r="W6" s="2"/>
    </row>
    <row r="7" spans="1:25" ht="48.5" customHeight="1" x14ac:dyDescent="0.35">
      <c r="A7" s="38"/>
      <c r="B7" s="38" t="s">
        <v>94</v>
      </c>
      <c r="C7" s="39"/>
      <c r="D7" s="39"/>
      <c r="E7" s="41">
        <f>E8+E30</f>
        <v>48771071.389999993</v>
      </c>
      <c r="F7" s="39"/>
      <c r="G7" s="40" t="s">
        <v>96</v>
      </c>
      <c r="H7" s="39"/>
      <c r="I7" s="41">
        <f>I8+I30</f>
        <v>37788397.266000003</v>
      </c>
      <c r="J7" s="39"/>
      <c r="K7" s="41">
        <f>K8+K30</f>
        <v>10982674.123999998</v>
      </c>
      <c r="L7" s="39"/>
      <c r="M7" s="41">
        <f>M8+M30</f>
        <v>48771071.389999993</v>
      </c>
      <c r="N7" s="39"/>
      <c r="O7" s="39"/>
      <c r="P7" s="39"/>
      <c r="Q7" s="39"/>
      <c r="R7" s="39"/>
      <c r="S7" s="39"/>
      <c r="T7" s="39"/>
      <c r="U7" s="39"/>
      <c r="V7" s="39"/>
      <c r="W7" s="39"/>
    </row>
    <row r="8" spans="1:25" ht="44" customHeight="1" x14ac:dyDescent="0.35">
      <c r="A8" s="50"/>
      <c r="B8" s="50" t="s">
        <v>95</v>
      </c>
      <c r="C8" s="51"/>
      <c r="D8" s="51"/>
      <c r="E8" s="52">
        <f>E9+E20+E26</f>
        <v>40703779.879999995</v>
      </c>
      <c r="F8" s="51"/>
      <c r="G8" s="53" t="s">
        <v>95</v>
      </c>
      <c r="H8" s="53"/>
      <c r="I8" s="54">
        <f>I9+I10+I11+I12+I13+I16+I17+I18+I19+I20+I21+I22+I23+I24+I25+I26+I27+I28+I29+I15+I14</f>
        <v>30527834.91</v>
      </c>
      <c r="J8" s="55"/>
      <c r="K8" s="54">
        <f>K9+K10+K11+K12+K13+K16+K17+K18+K19+K20+K21+K22+K23+K24+K25+K26+K27+K28+K29+K15+K14</f>
        <v>10175944.969999999</v>
      </c>
      <c r="L8" s="53"/>
      <c r="M8" s="52">
        <f>M9+M10+M11+M12+M13+M16+M17+M18+M19+M20+M21+M22+M23+M24+M25+M26+M27+M28+M29+M15+M14</f>
        <v>40703779.879999995</v>
      </c>
      <c r="N8" s="56"/>
      <c r="O8" s="51"/>
      <c r="P8" s="51"/>
      <c r="Q8" s="51"/>
      <c r="R8" s="51"/>
      <c r="S8" s="51"/>
      <c r="T8" s="51"/>
      <c r="U8" s="51"/>
      <c r="V8" s="51"/>
      <c r="W8" s="51"/>
    </row>
    <row r="9" spans="1:25" ht="67" customHeight="1" x14ac:dyDescent="0.35">
      <c r="A9" s="176" t="s">
        <v>163</v>
      </c>
      <c r="B9" s="176" t="s">
        <v>5</v>
      </c>
      <c r="C9" s="176" t="s">
        <v>6</v>
      </c>
      <c r="D9" s="176" t="s">
        <v>62</v>
      </c>
      <c r="E9" s="177">
        <f>SUM(M9:M19)</f>
        <v>29340897.009999998</v>
      </c>
      <c r="F9" s="11" t="s">
        <v>17</v>
      </c>
      <c r="G9" s="12" t="s">
        <v>105</v>
      </c>
      <c r="H9" s="13">
        <v>0.75</v>
      </c>
      <c r="I9" s="26">
        <f>M9*H9</f>
        <v>2250524.9625000004</v>
      </c>
      <c r="J9" s="14">
        <v>0.25</v>
      </c>
      <c r="K9" s="27">
        <f>M9*J9</f>
        <v>750174.98750000005</v>
      </c>
      <c r="L9" s="28">
        <v>0</v>
      </c>
      <c r="M9" s="57">
        <v>3000699.95</v>
      </c>
      <c r="N9" s="58" t="s">
        <v>3</v>
      </c>
      <c r="O9" s="11" t="s">
        <v>38</v>
      </c>
      <c r="P9" s="59" t="s">
        <v>67</v>
      </c>
      <c r="Q9" s="33">
        <v>0</v>
      </c>
      <c r="R9" s="60">
        <v>200</v>
      </c>
      <c r="S9" s="33">
        <v>1000</v>
      </c>
      <c r="T9" s="61" t="s">
        <v>65</v>
      </c>
      <c r="U9" s="61" t="s">
        <v>67</v>
      </c>
      <c r="V9" s="32" t="s">
        <v>65</v>
      </c>
      <c r="W9" s="32" t="s">
        <v>65</v>
      </c>
    </row>
    <row r="10" spans="1:25" ht="80.25" customHeight="1" x14ac:dyDescent="0.35">
      <c r="A10" s="140"/>
      <c r="B10" s="140"/>
      <c r="C10" s="140"/>
      <c r="D10" s="140"/>
      <c r="E10" s="178"/>
      <c r="F10" s="11" t="s">
        <v>51</v>
      </c>
      <c r="G10" s="12" t="s">
        <v>68</v>
      </c>
      <c r="H10" s="13">
        <v>0.75</v>
      </c>
      <c r="I10" s="26">
        <f>H10*M10</f>
        <v>143697.78</v>
      </c>
      <c r="J10" s="14">
        <v>0.25</v>
      </c>
      <c r="K10" s="27">
        <f>M10*J10</f>
        <v>47899.26</v>
      </c>
      <c r="L10" s="28">
        <v>0</v>
      </c>
      <c r="M10" s="57">
        <v>191597.04</v>
      </c>
      <c r="N10" s="58" t="s">
        <v>3</v>
      </c>
      <c r="O10" s="11" t="s">
        <v>52</v>
      </c>
      <c r="P10" s="59" t="s">
        <v>67</v>
      </c>
      <c r="Q10" s="33">
        <v>0</v>
      </c>
      <c r="R10" s="60">
        <v>26</v>
      </c>
      <c r="S10" s="33">
        <v>26</v>
      </c>
      <c r="T10" s="62" t="s">
        <v>43</v>
      </c>
      <c r="U10" s="61" t="s">
        <v>67</v>
      </c>
      <c r="V10" s="32">
        <v>0</v>
      </c>
      <c r="W10" s="32" t="s">
        <v>53</v>
      </c>
    </row>
    <row r="11" spans="1:25" ht="80.25" customHeight="1" x14ac:dyDescent="0.35">
      <c r="A11" s="140"/>
      <c r="B11" s="140"/>
      <c r="C11" s="140"/>
      <c r="D11" s="140"/>
      <c r="E11" s="178"/>
      <c r="F11" s="11" t="s">
        <v>162</v>
      </c>
      <c r="G11" s="12" t="s">
        <v>119</v>
      </c>
      <c r="H11" s="13">
        <v>0.75</v>
      </c>
      <c r="I11" s="26">
        <f>M11*H11</f>
        <v>5399400.8100000005</v>
      </c>
      <c r="J11" s="14">
        <v>0.25</v>
      </c>
      <c r="K11" s="27">
        <f>M11*J11</f>
        <v>1799800.27</v>
      </c>
      <c r="L11" s="28">
        <v>0</v>
      </c>
      <c r="M11" s="57">
        <v>7199201.0800000001</v>
      </c>
      <c r="N11" s="58" t="s">
        <v>3</v>
      </c>
      <c r="O11" s="11" t="s">
        <v>38</v>
      </c>
      <c r="P11" s="59" t="s">
        <v>67</v>
      </c>
      <c r="Q11" s="33">
        <v>0</v>
      </c>
      <c r="R11" s="60">
        <v>900</v>
      </c>
      <c r="S11" s="33">
        <v>1000</v>
      </c>
      <c r="T11" s="61" t="s">
        <v>65</v>
      </c>
      <c r="U11" s="61" t="s">
        <v>67</v>
      </c>
      <c r="V11" s="32" t="s">
        <v>65</v>
      </c>
      <c r="W11" s="32" t="s">
        <v>65</v>
      </c>
    </row>
    <row r="12" spans="1:25" ht="80.25" customHeight="1" x14ac:dyDescent="0.35">
      <c r="A12" s="140"/>
      <c r="B12" s="140"/>
      <c r="C12" s="140"/>
      <c r="D12" s="140"/>
      <c r="E12" s="178"/>
      <c r="F12" s="11" t="s">
        <v>162</v>
      </c>
      <c r="G12" s="12" t="s">
        <v>118</v>
      </c>
      <c r="H12" s="13">
        <v>0.75</v>
      </c>
      <c r="I12" s="26">
        <f t="shared" ref="I12:I19" si="0">M12*H12</f>
        <v>6501721.2749999994</v>
      </c>
      <c r="J12" s="14">
        <v>0.25</v>
      </c>
      <c r="K12" s="27">
        <f t="shared" ref="K12:K19" si="1">M12*J12</f>
        <v>2167240.4249999998</v>
      </c>
      <c r="L12" s="28">
        <v>0</v>
      </c>
      <c r="M12" s="57">
        <v>8668961.6999999993</v>
      </c>
      <c r="N12" s="58" t="s">
        <v>3</v>
      </c>
      <c r="O12" s="11" t="s">
        <v>38</v>
      </c>
      <c r="P12" s="59" t="s">
        <v>67</v>
      </c>
      <c r="Q12" s="33">
        <v>0</v>
      </c>
      <c r="R12" s="60">
        <v>100</v>
      </c>
      <c r="S12" s="33">
        <v>2000</v>
      </c>
      <c r="T12" s="61" t="s">
        <v>65</v>
      </c>
      <c r="U12" s="61" t="s">
        <v>67</v>
      </c>
      <c r="V12" s="32" t="s">
        <v>65</v>
      </c>
      <c r="W12" s="32" t="s">
        <v>65</v>
      </c>
    </row>
    <row r="13" spans="1:25" ht="96" customHeight="1" x14ac:dyDescent="0.35">
      <c r="A13" s="140"/>
      <c r="B13" s="140"/>
      <c r="C13" s="140"/>
      <c r="D13" s="140"/>
      <c r="E13" s="178"/>
      <c r="F13" s="10" t="s">
        <v>18</v>
      </c>
      <c r="G13" s="5" t="s">
        <v>69</v>
      </c>
      <c r="H13" s="13">
        <v>0.75</v>
      </c>
      <c r="I13" s="26">
        <f t="shared" si="0"/>
        <v>749925</v>
      </c>
      <c r="J13" s="14">
        <v>0.25</v>
      </c>
      <c r="K13" s="27">
        <f t="shared" si="1"/>
        <v>249975</v>
      </c>
      <c r="L13" s="28">
        <v>0</v>
      </c>
      <c r="M13" s="57">
        <v>999900</v>
      </c>
      <c r="N13" s="58" t="s">
        <v>3</v>
      </c>
      <c r="O13" s="10" t="s">
        <v>39</v>
      </c>
      <c r="P13" s="59" t="s">
        <v>67</v>
      </c>
      <c r="Q13" s="33">
        <v>0</v>
      </c>
      <c r="R13" s="33">
        <v>0</v>
      </c>
      <c r="S13" s="33">
        <f>13</f>
        <v>13</v>
      </c>
      <c r="T13" s="10" t="s">
        <v>43</v>
      </c>
      <c r="U13" s="61" t="s">
        <v>67</v>
      </c>
      <c r="V13" s="32">
        <v>0</v>
      </c>
      <c r="W13" s="33" t="s">
        <v>136</v>
      </c>
      <c r="Y13" s="15"/>
    </row>
    <row r="14" spans="1:25" ht="96" customHeight="1" x14ac:dyDescent="0.35">
      <c r="A14" s="140"/>
      <c r="B14" s="140"/>
      <c r="C14" s="140"/>
      <c r="D14" s="140"/>
      <c r="E14" s="178"/>
      <c r="F14" s="11" t="s">
        <v>177</v>
      </c>
      <c r="G14" s="5" t="s">
        <v>178</v>
      </c>
      <c r="H14" s="13">
        <v>0.75</v>
      </c>
      <c r="I14" s="26">
        <f t="shared" si="0"/>
        <v>417888.83250000002</v>
      </c>
      <c r="J14" s="14">
        <v>0.25</v>
      </c>
      <c r="K14" s="27">
        <f t="shared" si="1"/>
        <v>139296.2775</v>
      </c>
      <c r="L14" s="28">
        <v>0</v>
      </c>
      <c r="M14" s="57">
        <v>557185.11</v>
      </c>
      <c r="N14" s="58" t="s">
        <v>3</v>
      </c>
      <c r="O14" s="11" t="s">
        <v>38</v>
      </c>
      <c r="P14" s="59" t="s">
        <v>67</v>
      </c>
      <c r="Q14" s="33">
        <v>0</v>
      </c>
      <c r="R14" s="33">
        <v>0</v>
      </c>
      <c r="S14" s="33">
        <v>59</v>
      </c>
      <c r="T14" s="33" t="s">
        <v>65</v>
      </c>
      <c r="U14" s="61" t="s">
        <v>67</v>
      </c>
      <c r="V14" s="32" t="s">
        <v>65</v>
      </c>
      <c r="W14" s="33" t="s">
        <v>179</v>
      </c>
      <c r="Y14" s="15"/>
    </row>
    <row r="15" spans="1:25" ht="96" customHeight="1" x14ac:dyDescent="0.35">
      <c r="A15" s="140"/>
      <c r="B15" s="140"/>
      <c r="C15" s="140"/>
      <c r="D15" s="140"/>
      <c r="E15" s="178"/>
      <c r="F15" s="130" t="s">
        <v>48</v>
      </c>
      <c r="G15" s="5" t="s">
        <v>176</v>
      </c>
      <c r="H15" s="13">
        <v>0.75</v>
      </c>
      <c r="I15" s="26">
        <f t="shared" si="0"/>
        <v>180512.25</v>
      </c>
      <c r="J15" s="14">
        <v>0.25</v>
      </c>
      <c r="K15" s="27">
        <f t="shared" si="1"/>
        <v>60170.75</v>
      </c>
      <c r="L15" s="28">
        <v>0</v>
      </c>
      <c r="M15" s="57">
        <v>240683</v>
      </c>
      <c r="N15" s="58" t="s">
        <v>3</v>
      </c>
      <c r="O15" s="130" t="s">
        <v>49</v>
      </c>
      <c r="P15" s="33" t="s">
        <v>67</v>
      </c>
      <c r="Q15" s="33">
        <v>0</v>
      </c>
      <c r="R15" s="33">
        <v>0</v>
      </c>
      <c r="S15" s="33">
        <v>1</v>
      </c>
      <c r="T15" s="33" t="s">
        <v>65</v>
      </c>
      <c r="U15" s="61" t="s">
        <v>67</v>
      </c>
      <c r="V15" s="32" t="s">
        <v>65</v>
      </c>
      <c r="W15" s="33" t="s">
        <v>65</v>
      </c>
      <c r="Y15" s="15"/>
    </row>
    <row r="16" spans="1:25" ht="110.25" customHeight="1" x14ac:dyDescent="0.35">
      <c r="A16" s="140"/>
      <c r="B16" s="140"/>
      <c r="C16" s="140"/>
      <c r="D16" s="140"/>
      <c r="E16" s="178"/>
      <c r="F16" s="130" t="s">
        <v>48</v>
      </c>
      <c r="G16" s="5" t="s">
        <v>164</v>
      </c>
      <c r="H16" s="13">
        <v>0.75</v>
      </c>
      <c r="I16" s="26">
        <f t="shared" si="0"/>
        <v>254741.14499999999</v>
      </c>
      <c r="J16" s="14">
        <v>0.25</v>
      </c>
      <c r="K16" s="27">
        <f t="shared" si="1"/>
        <v>84913.714999999997</v>
      </c>
      <c r="L16" s="28">
        <v>0</v>
      </c>
      <c r="M16" s="57">
        <f>1137522.97-797868.11</f>
        <v>339654.86</v>
      </c>
      <c r="N16" s="58" t="s">
        <v>3</v>
      </c>
      <c r="O16" s="130" t="s">
        <v>49</v>
      </c>
      <c r="P16" s="33" t="s">
        <v>67</v>
      </c>
      <c r="Q16" s="33">
        <v>0</v>
      </c>
      <c r="R16" s="33">
        <v>0</v>
      </c>
      <c r="S16" s="33">
        <v>1</v>
      </c>
      <c r="T16" s="33" t="s">
        <v>65</v>
      </c>
      <c r="U16" s="61" t="s">
        <v>67</v>
      </c>
      <c r="V16" s="32" t="s">
        <v>65</v>
      </c>
      <c r="W16" s="33" t="s">
        <v>65</v>
      </c>
      <c r="Y16" s="15"/>
    </row>
    <row r="17" spans="1:23" ht="101.25" customHeight="1" x14ac:dyDescent="0.35">
      <c r="A17" s="140"/>
      <c r="B17" s="140"/>
      <c r="C17" s="140"/>
      <c r="D17" s="140"/>
      <c r="E17" s="178"/>
      <c r="F17" s="10" t="s">
        <v>19</v>
      </c>
      <c r="G17" s="5" t="s">
        <v>117</v>
      </c>
      <c r="H17" s="13">
        <v>0.75</v>
      </c>
      <c r="I17" s="26">
        <f t="shared" si="0"/>
        <v>842752.70250000001</v>
      </c>
      <c r="J17" s="14">
        <v>0.25</v>
      </c>
      <c r="K17" s="27">
        <f t="shared" si="1"/>
        <v>280917.5675</v>
      </c>
      <c r="L17" s="28">
        <v>0</v>
      </c>
      <c r="M17" s="57">
        <v>1123670.27</v>
      </c>
      <c r="N17" s="58" t="s">
        <v>3</v>
      </c>
      <c r="O17" s="10" t="s">
        <v>129</v>
      </c>
      <c r="P17" s="59" t="s">
        <v>67</v>
      </c>
      <c r="Q17" s="63">
        <v>0</v>
      </c>
      <c r="R17" s="63" t="s">
        <v>137</v>
      </c>
      <c r="S17" s="63" t="s">
        <v>138</v>
      </c>
      <c r="T17" s="10" t="s">
        <v>35</v>
      </c>
      <c r="U17" s="61" t="s">
        <v>67</v>
      </c>
      <c r="V17" s="32">
        <v>0</v>
      </c>
      <c r="W17" s="31">
        <v>4</v>
      </c>
    </row>
    <row r="18" spans="1:23" ht="89.25" customHeight="1" x14ac:dyDescent="0.35">
      <c r="A18" s="140"/>
      <c r="B18" s="140"/>
      <c r="C18" s="140"/>
      <c r="D18" s="140"/>
      <c r="E18" s="178"/>
      <c r="F18" s="10" t="s">
        <v>19</v>
      </c>
      <c r="G18" s="5" t="s">
        <v>116</v>
      </c>
      <c r="H18" s="13">
        <v>0.75</v>
      </c>
      <c r="I18" s="26">
        <f t="shared" si="0"/>
        <v>3808835.25</v>
      </c>
      <c r="J18" s="14">
        <v>0.25</v>
      </c>
      <c r="K18" s="27">
        <f t="shared" si="1"/>
        <v>1269611.75</v>
      </c>
      <c r="L18" s="28">
        <v>0</v>
      </c>
      <c r="M18" s="57">
        <v>5078447</v>
      </c>
      <c r="N18" s="58" t="s">
        <v>3</v>
      </c>
      <c r="O18" s="10" t="s">
        <v>54</v>
      </c>
      <c r="P18" s="59" t="s">
        <v>67</v>
      </c>
      <c r="Q18" s="63">
        <v>0</v>
      </c>
      <c r="R18" s="63">
        <v>1</v>
      </c>
      <c r="S18" s="63">
        <v>1</v>
      </c>
      <c r="T18" s="33" t="s">
        <v>65</v>
      </c>
      <c r="U18" s="61" t="s">
        <v>67</v>
      </c>
      <c r="V18" s="32" t="s">
        <v>65</v>
      </c>
      <c r="W18" s="31" t="s">
        <v>65</v>
      </c>
    </row>
    <row r="19" spans="1:23" ht="131" customHeight="1" x14ac:dyDescent="0.35">
      <c r="A19" s="140"/>
      <c r="B19" s="140"/>
      <c r="C19" s="141"/>
      <c r="D19" s="141"/>
      <c r="E19" s="179"/>
      <c r="F19" s="10" t="s">
        <v>19</v>
      </c>
      <c r="G19" s="4" t="s">
        <v>113</v>
      </c>
      <c r="H19" s="13">
        <v>0.75</v>
      </c>
      <c r="I19" s="26">
        <f t="shared" si="0"/>
        <v>1455672.75</v>
      </c>
      <c r="J19" s="14">
        <v>0.25</v>
      </c>
      <c r="K19" s="27">
        <f t="shared" si="1"/>
        <v>485224.25</v>
      </c>
      <c r="L19" s="28">
        <v>0</v>
      </c>
      <c r="M19" s="57">
        <v>1940897</v>
      </c>
      <c r="N19" s="58" t="s">
        <v>3</v>
      </c>
      <c r="O19" s="10" t="s">
        <v>40</v>
      </c>
      <c r="P19" s="59" t="s">
        <v>67</v>
      </c>
      <c r="Q19" s="32">
        <v>0</v>
      </c>
      <c r="R19" s="34">
        <v>16</v>
      </c>
      <c r="S19" s="32">
        <v>16</v>
      </c>
      <c r="T19" s="10" t="s">
        <v>44</v>
      </c>
      <c r="U19" s="61" t="s">
        <v>67</v>
      </c>
      <c r="V19" s="31">
        <v>0</v>
      </c>
      <c r="W19" s="64">
        <v>2200000</v>
      </c>
    </row>
    <row r="20" spans="1:23" ht="77" customHeight="1" x14ac:dyDescent="0.35">
      <c r="A20" s="140"/>
      <c r="B20" s="140"/>
      <c r="C20" s="142" t="s">
        <v>10</v>
      </c>
      <c r="D20" s="142" t="s">
        <v>64</v>
      </c>
      <c r="E20" s="137">
        <f>SUM(M20:M25)</f>
        <v>9862882.870000001</v>
      </c>
      <c r="F20" s="3" t="s">
        <v>21</v>
      </c>
      <c r="G20" s="4" t="s">
        <v>115</v>
      </c>
      <c r="H20" s="13">
        <v>0.75</v>
      </c>
      <c r="I20" s="26">
        <f t="shared" ref="I20:I25" si="2">M20*H20</f>
        <v>1361592.75</v>
      </c>
      <c r="J20" s="14">
        <v>0.25</v>
      </c>
      <c r="K20" s="27">
        <f t="shared" ref="K20:K25" si="3">M20*J20</f>
        <v>453864.25</v>
      </c>
      <c r="L20" s="32">
        <v>0</v>
      </c>
      <c r="M20" s="65">
        <f>1280000+535457</f>
        <v>1815457</v>
      </c>
      <c r="N20" s="26" t="s">
        <v>3</v>
      </c>
      <c r="O20" s="10" t="s">
        <v>42</v>
      </c>
      <c r="P20" s="33" t="s">
        <v>67</v>
      </c>
      <c r="Q20" s="32">
        <v>0</v>
      </c>
      <c r="R20" s="33">
        <v>1</v>
      </c>
      <c r="S20" s="33">
        <v>1</v>
      </c>
      <c r="T20" s="33" t="s">
        <v>65</v>
      </c>
      <c r="U20" s="33" t="s">
        <v>67</v>
      </c>
      <c r="V20" s="33" t="s">
        <v>65</v>
      </c>
      <c r="W20" s="13" t="s">
        <v>65</v>
      </c>
    </row>
    <row r="21" spans="1:23" ht="155" x14ac:dyDescent="0.35">
      <c r="A21" s="140"/>
      <c r="B21" s="140"/>
      <c r="C21" s="144"/>
      <c r="D21" s="144"/>
      <c r="E21" s="138"/>
      <c r="F21" s="3" t="s">
        <v>22</v>
      </c>
      <c r="G21" s="4" t="s">
        <v>114</v>
      </c>
      <c r="H21" s="13">
        <v>0.75</v>
      </c>
      <c r="I21" s="26">
        <f t="shared" si="2"/>
        <v>3015000</v>
      </c>
      <c r="J21" s="14">
        <v>0.25</v>
      </c>
      <c r="K21" s="27">
        <f t="shared" si="3"/>
        <v>1005000</v>
      </c>
      <c r="L21" s="32">
        <v>0</v>
      </c>
      <c r="M21" s="65">
        <v>4020000</v>
      </c>
      <c r="N21" s="26" t="s">
        <v>3</v>
      </c>
      <c r="O21" s="3" t="s">
        <v>133</v>
      </c>
      <c r="P21" s="33" t="s">
        <v>67</v>
      </c>
      <c r="Q21" s="32">
        <v>0</v>
      </c>
      <c r="R21" s="66" t="s">
        <v>139</v>
      </c>
      <c r="S21" s="66" t="s">
        <v>140</v>
      </c>
      <c r="T21" s="33" t="s">
        <v>65</v>
      </c>
      <c r="U21" s="33" t="s">
        <v>67</v>
      </c>
      <c r="V21" s="33" t="s">
        <v>65</v>
      </c>
      <c r="W21" s="13" t="s">
        <v>65</v>
      </c>
    </row>
    <row r="22" spans="1:23" ht="90.75" customHeight="1" x14ac:dyDescent="0.35">
      <c r="A22" s="140"/>
      <c r="B22" s="140"/>
      <c r="C22" s="144"/>
      <c r="D22" s="144"/>
      <c r="E22" s="138"/>
      <c r="F22" s="3" t="s">
        <v>23</v>
      </c>
      <c r="G22" s="4" t="s">
        <v>106</v>
      </c>
      <c r="H22" s="13">
        <v>0.75</v>
      </c>
      <c r="I22" s="26">
        <f t="shared" si="2"/>
        <v>471183.75</v>
      </c>
      <c r="J22" s="14">
        <v>0.25</v>
      </c>
      <c r="K22" s="27">
        <f t="shared" si="3"/>
        <v>157061.25</v>
      </c>
      <c r="L22" s="32">
        <v>0</v>
      </c>
      <c r="M22" s="26">
        <v>628245</v>
      </c>
      <c r="N22" s="26" t="s">
        <v>66</v>
      </c>
      <c r="O22" s="10" t="s">
        <v>31</v>
      </c>
      <c r="P22" s="33" t="s">
        <v>67</v>
      </c>
      <c r="Q22" s="32">
        <v>0</v>
      </c>
      <c r="R22" s="34">
        <v>4</v>
      </c>
      <c r="S22" s="33">
        <v>4</v>
      </c>
      <c r="T22" s="33" t="s">
        <v>65</v>
      </c>
      <c r="U22" s="33" t="s">
        <v>67</v>
      </c>
      <c r="V22" s="33" t="s">
        <v>65</v>
      </c>
      <c r="W22" s="13" t="s">
        <v>65</v>
      </c>
    </row>
    <row r="23" spans="1:23" ht="94.5" customHeight="1" x14ac:dyDescent="0.35">
      <c r="A23" s="140"/>
      <c r="B23" s="140"/>
      <c r="C23" s="144"/>
      <c r="D23" s="144"/>
      <c r="E23" s="138"/>
      <c r="F23" s="3" t="s">
        <v>46</v>
      </c>
      <c r="G23" s="6" t="s">
        <v>104</v>
      </c>
      <c r="H23" s="13">
        <v>0.75</v>
      </c>
      <c r="I23" s="26">
        <f t="shared" si="2"/>
        <v>1161885.6525000001</v>
      </c>
      <c r="J23" s="14">
        <v>0.25</v>
      </c>
      <c r="K23" s="27">
        <f t="shared" si="3"/>
        <v>387295.21750000003</v>
      </c>
      <c r="L23" s="32">
        <v>0</v>
      </c>
      <c r="M23" s="26">
        <f>450000+1099180.87</f>
        <v>1549180.87</v>
      </c>
      <c r="N23" s="26" t="s">
        <v>3</v>
      </c>
      <c r="O23" s="10" t="s">
        <v>31</v>
      </c>
      <c r="P23" s="33" t="s">
        <v>67</v>
      </c>
      <c r="Q23" s="32">
        <v>0</v>
      </c>
      <c r="R23" s="34">
        <v>1</v>
      </c>
      <c r="S23" s="33">
        <v>1</v>
      </c>
      <c r="T23" s="33" t="s">
        <v>65</v>
      </c>
      <c r="U23" s="33" t="s">
        <v>67</v>
      </c>
      <c r="V23" s="33" t="s">
        <v>65</v>
      </c>
      <c r="W23" s="13" t="s">
        <v>65</v>
      </c>
    </row>
    <row r="24" spans="1:23" ht="88.5" customHeight="1" x14ac:dyDescent="0.35">
      <c r="A24" s="140"/>
      <c r="B24" s="140"/>
      <c r="C24" s="144"/>
      <c r="D24" s="144"/>
      <c r="E24" s="138"/>
      <c r="F24" s="3" t="s">
        <v>23</v>
      </c>
      <c r="G24" s="4" t="s">
        <v>120</v>
      </c>
      <c r="H24" s="13">
        <v>0.75</v>
      </c>
      <c r="I24" s="26">
        <f t="shared" si="2"/>
        <v>975000</v>
      </c>
      <c r="J24" s="14">
        <v>0.25</v>
      </c>
      <c r="K24" s="27">
        <f t="shared" si="3"/>
        <v>325000</v>
      </c>
      <c r="L24" s="32">
        <v>0</v>
      </c>
      <c r="M24" s="26">
        <v>1300000</v>
      </c>
      <c r="N24" s="26" t="s">
        <v>3</v>
      </c>
      <c r="O24" s="10" t="s">
        <v>41</v>
      </c>
      <c r="P24" s="33" t="s">
        <v>67</v>
      </c>
      <c r="Q24" s="32">
        <v>0</v>
      </c>
      <c r="R24" s="34">
        <v>2</v>
      </c>
      <c r="S24" s="33">
        <v>2</v>
      </c>
      <c r="T24" s="33" t="s">
        <v>65</v>
      </c>
      <c r="U24" s="33" t="s">
        <v>67</v>
      </c>
      <c r="V24" s="33" t="s">
        <v>65</v>
      </c>
      <c r="W24" s="13" t="s">
        <v>65</v>
      </c>
    </row>
    <row r="25" spans="1:23" ht="96.75" customHeight="1" x14ac:dyDescent="0.35">
      <c r="A25" s="140"/>
      <c r="B25" s="140"/>
      <c r="C25" s="143"/>
      <c r="D25" s="143"/>
      <c r="E25" s="139"/>
      <c r="F25" s="3" t="s">
        <v>23</v>
      </c>
      <c r="G25" s="4" t="s">
        <v>134</v>
      </c>
      <c r="H25" s="13">
        <v>0.75</v>
      </c>
      <c r="I25" s="26">
        <f t="shared" si="2"/>
        <v>412500</v>
      </c>
      <c r="J25" s="14">
        <v>0.25</v>
      </c>
      <c r="K25" s="27">
        <f t="shared" si="3"/>
        <v>137500</v>
      </c>
      <c r="L25" s="32">
        <v>0</v>
      </c>
      <c r="M25" s="26">
        <v>550000</v>
      </c>
      <c r="N25" s="26" t="s">
        <v>66</v>
      </c>
      <c r="O25" s="10" t="s">
        <v>31</v>
      </c>
      <c r="P25" s="33" t="s">
        <v>67</v>
      </c>
      <c r="Q25" s="32">
        <v>0</v>
      </c>
      <c r="R25" s="34">
        <v>2</v>
      </c>
      <c r="S25" s="60">
        <v>4</v>
      </c>
      <c r="T25" s="33" t="s">
        <v>65</v>
      </c>
      <c r="U25" s="33" t="s">
        <v>67</v>
      </c>
      <c r="V25" s="33" t="s">
        <v>65</v>
      </c>
      <c r="W25" s="13" t="s">
        <v>65</v>
      </c>
    </row>
    <row r="26" spans="1:23" ht="250.5" customHeight="1" x14ac:dyDescent="0.35">
      <c r="A26" s="140"/>
      <c r="B26" s="140"/>
      <c r="C26" s="16" t="s">
        <v>7</v>
      </c>
      <c r="D26" s="142" t="s">
        <v>63</v>
      </c>
      <c r="E26" s="137">
        <f>SUM(M26:M29)</f>
        <v>1500000</v>
      </c>
      <c r="F26" s="3" t="s">
        <v>20</v>
      </c>
      <c r="G26" s="6" t="s">
        <v>165</v>
      </c>
      <c r="H26" s="13">
        <v>0.75</v>
      </c>
      <c r="I26" s="26">
        <f>M26*H26</f>
        <v>300000</v>
      </c>
      <c r="J26" s="14">
        <v>0.25</v>
      </c>
      <c r="K26" s="27">
        <f>M26*J26</f>
        <v>100000</v>
      </c>
      <c r="L26" s="28">
        <v>0</v>
      </c>
      <c r="M26" s="26">
        <v>400000</v>
      </c>
      <c r="N26" s="26" t="s">
        <v>3</v>
      </c>
      <c r="O26" s="3" t="s">
        <v>126</v>
      </c>
      <c r="P26" s="33" t="s">
        <v>67</v>
      </c>
      <c r="Q26" s="32">
        <v>0</v>
      </c>
      <c r="R26" s="32" t="s">
        <v>141</v>
      </c>
      <c r="S26" s="32" t="s">
        <v>142</v>
      </c>
      <c r="T26" s="10" t="s">
        <v>35</v>
      </c>
      <c r="U26" s="33" t="s">
        <v>67</v>
      </c>
      <c r="V26" s="31">
        <v>0</v>
      </c>
      <c r="W26" s="31">
        <v>20</v>
      </c>
    </row>
    <row r="27" spans="1:23" ht="196" customHeight="1" x14ac:dyDescent="0.35">
      <c r="A27" s="140"/>
      <c r="B27" s="140"/>
      <c r="C27" s="16" t="s">
        <v>8</v>
      </c>
      <c r="D27" s="144"/>
      <c r="E27" s="138"/>
      <c r="F27" s="3" t="s">
        <v>47</v>
      </c>
      <c r="G27" s="4" t="s">
        <v>107</v>
      </c>
      <c r="H27" s="13">
        <v>0.75</v>
      </c>
      <c r="I27" s="26">
        <f t="shared" ref="I27:I29" si="4">M27*H27</f>
        <v>300000</v>
      </c>
      <c r="J27" s="14">
        <v>0.25</v>
      </c>
      <c r="K27" s="27">
        <f t="shared" ref="K27:K29" si="5">M27*J27</f>
        <v>100000</v>
      </c>
      <c r="L27" s="28">
        <v>0</v>
      </c>
      <c r="M27" s="26">
        <v>400000</v>
      </c>
      <c r="N27" s="26" t="s">
        <v>3</v>
      </c>
      <c r="O27" s="10" t="s">
        <v>30</v>
      </c>
      <c r="P27" s="33" t="s">
        <v>67</v>
      </c>
      <c r="Q27" s="32">
        <v>0</v>
      </c>
      <c r="R27" s="32">
        <v>0</v>
      </c>
      <c r="S27" s="67">
        <v>1</v>
      </c>
      <c r="T27" s="32" t="s">
        <v>65</v>
      </c>
      <c r="U27" s="33" t="s">
        <v>67</v>
      </c>
      <c r="V27" s="32" t="s">
        <v>65</v>
      </c>
      <c r="W27" s="32" t="s">
        <v>65</v>
      </c>
    </row>
    <row r="28" spans="1:23" ht="167" customHeight="1" x14ac:dyDescent="0.35">
      <c r="A28" s="140"/>
      <c r="B28" s="140"/>
      <c r="C28" s="142" t="s">
        <v>9</v>
      </c>
      <c r="D28" s="144"/>
      <c r="E28" s="138"/>
      <c r="F28" s="10" t="s">
        <v>17</v>
      </c>
      <c r="G28" s="4" t="s">
        <v>122</v>
      </c>
      <c r="H28" s="13">
        <v>0.75</v>
      </c>
      <c r="I28" s="26">
        <f t="shared" si="4"/>
        <v>468000</v>
      </c>
      <c r="J28" s="14">
        <v>0.25</v>
      </c>
      <c r="K28" s="27">
        <f t="shared" si="5"/>
        <v>156000</v>
      </c>
      <c r="L28" s="28">
        <v>0</v>
      </c>
      <c r="M28" s="26">
        <f>624000</f>
        <v>624000</v>
      </c>
      <c r="N28" s="26" t="s">
        <v>3</v>
      </c>
      <c r="O28" s="3" t="s">
        <v>127</v>
      </c>
      <c r="P28" s="33" t="s">
        <v>67</v>
      </c>
      <c r="Q28" s="32">
        <v>0</v>
      </c>
      <c r="R28" s="34" t="s">
        <v>143</v>
      </c>
      <c r="S28" s="34" t="s">
        <v>143</v>
      </c>
      <c r="T28" s="10" t="s">
        <v>35</v>
      </c>
      <c r="U28" s="33" t="s">
        <v>67</v>
      </c>
      <c r="V28" s="31">
        <v>0</v>
      </c>
      <c r="W28" s="31">
        <v>238</v>
      </c>
    </row>
    <row r="29" spans="1:23" ht="103" customHeight="1" x14ac:dyDescent="0.35">
      <c r="A29" s="140"/>
      <c r="B29" s="140"/>
      <c r="C29" s="143"/>
      <c r="D29" s="143"/>
      <c r="E29" s="139"/>
      <c r="F29" s="10" t="s">
        <v>17</v>
      </c>
      <c r="G29" s="4" t="s">
        <v>123</v>
      </c>
      <c r="H29" s="13">
        <v>0.75</v>
      </c>
      <c r="I29" s="26">
        <f t="shared" si="4"/>
        <v>57000</v>
      </c>
      <c r="J29" s="14">
        <v>0.25</v>
      </c>
      <c r="K29" s="27">
        <f t="shared" si="5"/>
        <v>19000</v>
      </c>
      <c r="L29" s="28">
        <v>0</v>
      </c>
      <c r="M29" s="26">
        <v>76000</v>
      </c>
      <c r="N29" s="26" t="s">
        <v>70</v>
      </c>
      <c r="O29" s="3" t="s">
        <v>127</v>
      </c>
      <c r="P29" s="33" t="s">
        <v>67</v>
      </c>
      <c r="Q29" s="32">
        <v>0</v>
      </c>
      <c r="R29" s="34" t="s">
        <v>142</v>
      </c>
      <c r="S29" s="34" t="s">
        <v>144</v>
      </c>
      <c r="T29" s="10" t="s">
        <v>35</v>
      </c>
      <c r="U29" s="33" t="s">
        <v>67</v>
      </c>
      <c r="V29" s="31">
        <v>0</v>
      </c>
      <c r="W29" s="31">
        <v>50</v>
      </c>
    </row>
    <row r="30" spans="1:23" ht="52" customHeight="1" x14ac:dyDescent="0.35">
      <c r="A30" s="140"/>
      <c r="B30" s="140"/>
      <c r="C30" s="101"/>
      <c r="D30" s="102" t="s">
        <v>79</v>
      </c>
      <c r="E30" s="121">
        <f>E32+E34+E36+E40+E42+E44</f>
        <v>8067291.5099999998</v>
      </c>
      <c r="F30" s="103"/>
      <c r="G30" s="104"/>
      <c r="H30" s="105"/>
      <c r="I30" s="106">
        <f>I32+I34+I36+I40+I42+I44</f>
        <v>7260562.3560000006</v>
      </c>
      <c r="J30" s="107"/>
      <c r="K30" s="108">
        <f>K32+K34+K36+K40+K42+K44</f>
        <v>806729.15399999998</v>
      </c>
      <c r="L30" s="109"/>
      <c r="M30" s="106">
        <f>M32+M34+M36+M40+M42+M44</f>
        <v>8067291.5099999998</v>
      </c>
      <c r="N30" s="106"/>
      <c r="O30" s="110"/>
      <c r="P30" s="110"/>
      <c r="Q30" s="111"/>
      <c r="R30" s="112"/>
      <c r="S30" s="112"/>
      <c r="T30" s="103"/>
      <c r="U30" s="113"/>
      <c r="V30" s="114"/>
      <c r="W30" s="114"/>
    </row>
    <row r="31" spans="1:23" ht="157.5" customHeight="1" x14ac:dyDescent="0.35">
      <c r="A31" s="140"/>
      <c r="B31" s="140"/>
      <c r="C31" s="35" t="s">
        <v>100</v>
      </c>
      <c r="D31" s="36" t="s">
        <v>74</v>
      </c>
      <c r="E31" s="36"/>
      <c r="F31" s="10" t="s">
        <v>18</v>
      </c>
      <c r="G31" s="6" t="s">
        <v>75</v>
      </c>
      <c r="H31" s="13">
        <v>0.9</v>
      </c>
      <c r="I31" s="26">
        <f>M31*H31</f>
        <v>2021549.139</v>
      </c>
      <c r="J31" s="29">
        <v>0.1</v>
      </c>
      <c r="K31" s="30">
        <f>J31*M31</f>
        <v>224616.571</v>
      </c>
      <c r="L31" s="28">
        <v>0</v>
      </c>
      <c r="M31" s="26">
        <v>2246165.71</v>
      </c>
      <c r="N31" s="26" t="s">
        <v>3</v>
      </c>
      <c r="O31" s="3" t="s">
        <v>148</v>
      </c>
      <c r="P31" s="3" t="s">
        <v>147</v>
      </c>
      <c r="Q31" s="32">
        <v>0</v>
      </c>
      <c r="R31" s="34" t="s">
        <v>145</v>
      </c>
      <c r="S31" s="34" t="s">
        <v>146</v>
      </c>
      <c r="T31" s="10" t="s">
        <v>55</v>
      </c>
      <c r="U31" s="33" t="s">
        <v>67</v>
      </c>
      <c r="V31" s="31">
        <v>0</v>
      </c>
      <c r="W31" s="31">
        <v>4</v>
      </c>
    </row>
    <row r="32" spans="1:23" ht="38.5" customHeight="1" x14ac:dyDescent="0.35">
      <c r="A32" s="140"/>
      <c r="B32" s="140"/>
      <c r="C32" s="86"/>
      <c r="D32" s="87" t="s">
        <v>102</v>
      </c>
      <c r="E32" s="119">
        <f>M32</f>
        <v>2246165.71</v>
      </c>
      <c r="F32" s="88"/>
      <c r="G32" s="89"/>
      <c r="H32" s="90"/>
      <c r="I32" s="91">
        <f>SUM(I31)</f>
        <v>2021549.139</v>
      </c>
      <c r="J32" s="92"/>
      <c r="K32" s="93">
        <f>SUM(K31)</f>
        <v>224616.571</v>
      </c>
      <c r="L32" s="99"/>
      <c r="M32" s="91">
        <f>SUM(M31)</f>
        <v>2246165.71</v>
      </c>
      <c r="N32" s="91"/>
      <c r="O32" s="95"/>
      <c r="P32" s="95"/>
      <c r="Q32" s="96"/>
      <c r="R32" s="97"/>
      <c r="S32" s="97"/>
      <c r="T32" s="88"/>
      <c r="U32" s="100"/>
      <c r="V32" s="98"/>
      <c r="W32" s="98"/>
    </row>
    <row r="33" spans="1:23" ht="207.5" customHeight="1" x14ac:dyDescent="0.35">
      <c r="A33" s="140"/>
      <c r="B33" s="140"/>
      <c r="C33" s="35" t="s">
        <v>101</v>
      </c>
      <c r="D33" s="37" t="s">
        <v>76</v>
      </c>
      <c r="E33" s="120"/>
      <c r="F33" s="10" t="s">
        <v>78</v>
      </c>
      <c r="G33" s="6" t="s">
        <v>77</v>
      </c>
      <c r="H33" s="13">
        <v>0.9</v>
      </c>
      <c r="I33" s="26">
        <f>H33*M33</f>
        <v>982129.24800000002</v>
      </c>
      <c r="J33" s="29">
        <v>0.1</v>
      </c>
      <c r="K33" s="30">
        <f>J33*M33</f>
        <v>109125.47200000001</v>
      </c>
      <c r="L33" s="28">
        <v>0</v>
      </c>
      <c r="M33" s="26">
        <v>1091254.72</v>
      </c>
      <c r="N33" s="26" t="s">
        <v>3</v>
      </c>
      <c r="O33" s="3" t="s">
        <v>149</v>
      </c>
      <c r="P33" s="3" t="s">
        <v>150</v>
      </c>
      <c r="Q33" s="32">
        <v>0</v>
      </c>
      <c r="R33" s="3" t="s">
        <v>151</v>
      </c>
      <c r="S33" s="3" t="s">
        <v>152</v>
      </c>
      <c r="T33" s="10" t="s">
        <v>55</v>
      </c>
      <c r="U33" s="33" t="s">
        <v>67</v>
      </c>
      <c r="V33" s="31">
        <v>0</v>
      </c>
      <c r="W33" s="31">
        <v>140</v>
      </c>
    </row>
    <row r="34" spans="1:23" ht="40" customHeight="1" x14ac:dyDescent="0.35">
      <c r="A34" s="140"/>
      <c r="B34" s="140"/>
      <c r="C34" s="86"/>
      <c r="D34" s="87" t="s">
        <v>103</v>
      </c>
      <c r="E34" s="119">
        <f>M34</f>
        <v>1091254.72</v>
      </c>
      <c r="F34" s="88"/>
      <c r="G34" s="89"/>
      <c r="H34" s="90"/>
      <c r="I34" s="91">
        <f>SUM(I33)</f>
        <v>982129.24800000002</v>
      </c>
      <c r="J34" s="92"/>
      <c r="K34" s="93">
        <f>SUM(K33)</f>
        <v>109125.47200000001</v>
      </c>
      <c r="L34" s="94"/>
      <c r="M34" s="91">
        <f>SUM(M33)</f>
        <v>1091254.72</v>
      </c>
      <c r="N34" s="91"/>
      <c r="O34" s="95"/>
      <c r="P34" s="95"/>
      <c r="Q34" s="96"/>
      <c r="R34" s="97"/>
      <c r="S34" s="97"/>
      <c r="T34" s="88"/>
      <c r="U34" s="88"/>
      <c r="V34" s="98"/>
      <c r="W34" s="98"/>
    </row>
    <row r="35" spans="1:23" ht="167" customHeight="1" x14ac:dyDescent="0.35">
      <c r="A35" s="140"/>
      <c r="B35" s="140"/>
      <c r="C35" s="35" t="s">
        <v>101</v>
      </c>
      <c r="D35" s="36" t="s">
        <v>131</v>
      </c>
      <c r="E35" s="26"/>
      <c r="F35" s="10" t="s">
        <v>21</v>
      </c>
      <c r="G35" s="127" t="s">
        <v>130</v>
      </c>
      <c r="H35" s="13">
        <v>0.9</v>
      </c>
      <c r="I35" s="26">
        <v>480305.67</v>
      </c>
      <c r="J35" s="29">
        <v>0.1</v>
      </c>
      <c r="K35" s="30">
        <f>J35*I35/H35</f>
        <v>53367.296666666669</v>
      </c>
      <c r="L35" s="28">
        <v>0</v>
      </c>
      <c r="M35" s="26">
        <f>I35+K35</f>
        <v>533672.96666666667</v>
      </c>
      <c r="N35" s="26" t="s">
        <v>3</v>
      </c>
      <c r="O35" s="3" t="s">
        <v>153</v>
      </c>
      <c r="P35" s="3" t="s">
        <v>154</v>
      </c>
      <c r="Q35" s="32">
        <v>0</v>
      </c>
      <c r="R35" s="34" t="s">
        <v>155</v>
      </c>
      <c r="S35" s="34" t="s">
        <v>155</v>
      </c>
      <c r="T35" s="33" t="s">
        <v>65</v>
      </c>
      <c r="U35" s="33" t="s">
        <v>67</v>
      </c>
      <c r="V35" s="31">
        <v>0</v>
      </c>
      <c r="W35" s="31">
        <v>0</v>
      </c>
    </row>
    <row r="36" spans="1:23" ht="40" customHeight="1" x14ac:dyDescent="0.35">
      <c r="A36" s="140"/>
      <c r="B36" s="140"/>
      <c r="C36" s="86"/>
      <c r="D36" s="87" t="s">
        <v>132</v>
      </c>
      <c r="E36" s="119">
        <f>M36</f>
        <v>533672.97</v>
      </c>
      <c r="F36" s="88"/>
      <c r="G36" s="89"/>
      <c r="H36" s="90"/>
      <c r="I36" s="91">
        <v>480305.67</v>
      </c>
      <c r="J36" s="90"/>
      <c r="K36" s="91">
        <v>53367.3</v>
      </c>
      <c r="L36" s="94"/>
      <c r="M36" s="91">
        <f>I36+K36</f>
        <v>533672.97</v>
      </c>
      <c r="N36" s="91"/>
      <c r="O36" s="95"/>
      <c r="P36" s="95"/>
      <c r="Q36" s="96"/>
      <c r="R36" s="97"/>
      <c r="S36" s="97"/>
      <c r="T36" s="88"/>
      <c r="U36" s="88"/>
      <c r="V36" s="98"/>
      <c r="W36" s="98"/>
    </row>
    <row r="37" spans="1:23" ht="40" customHeight="1" x14ac:dyDescent="0.35">
      <c r="A37" s="140"/>
      <c r="B37" s="140"/>
      <c r="C37" s="142" t="s">
        <v>7</v>
      </c>
      <c r="D37" s="142" t="s">
        <v>158</v>
      </c>
      <c r="E37" s="137"/>
      <c r="F37" s="145" t="s">
        <v>18</v>
      </c>
      <c r="G37" s="155" t="s">
        <v>159</v>
      </c>
      <c r="H37" s="158">
        <v>0.9</v>
      </c>
      <c r="I37" s="161">
        <v>1764000</v>
      </c>
      <c r="J37" s="158">
        <v>0.1</v>
      </c>
      <c r="K37" s="161">
        <f>I37*J37/H37</f>
        <v>196000</v>
      </c>
      <c r="L37" s="149">
        <v>0</v>
      </c>
      <c r="M37" s="161">
        <f>I37+K37</f>
        <v>1960000</v>
      </c>
      <c r="N37" s="161" t="s">
        <v>3</v>
      </c>
      <c r="O37" s="145" t="s">
        <v>39</v>
      </c>
      <c r="P37" s="164" t="s">
        <v>67</v>
      </c>
      <c r="Q37" s="170">
        <v>0</v>
      </c>
      <c r="R37" s="173">
        <v>0</v>
      </c>
      <c r="S37" s="173">
        <v>20</v>
      </c>
      <c r="T37" s="145" t="s">
        <v>157</v>
      </c>
      <c r="U37" s="164" t="s">
        <v>156</v>
      </c>
      <c r="V37" s="167" t="s">
        <v>141</v>
      </c>
      <c r="W37" s="167" t="s">
        <v>142</v>
      </c>
    </row>
    <row r="38" spans="1:23" ht="81.5" customHeight="1" x14ac:dyDescent="0.35">
      <c r="A38" s="140"/>
      <c r="B38" s="140"/>
      <c r="C38" s="144"/>
      <c r="D38" s="144"/>
      <c r="E38" s="138"/>
      <c r="F38" s="154"/>
      <c r="G38" s="156"/>
      <c r="H38" s="159"/>
      <c r="I38" s="162"/>
      <c r="J38" s="159"/>
      <c r="K38" s="162"/>
      <c r="L38" s="150"/>
      <c r="M38" s="162"/>
      <c r="N38" s="162"/>
      <c r="O38" s="154"/>
      <c r="P38" s="165"/>
      <c r="Q38" s="171"/>
      <c r="R38" s="174"/>
      <c r="S38" s="174"/>
      <c r="T38" s="154"/>
      <c r="U38" s="165"/>
      <c r="V38" s="168"/>
      <c r="W38" s="168"/>
    </row>
    <row r="39" spans="1:23" ht="122.5" customHeight="1" x14ac:dyDescent="0.35">
      <c r="A39" s="140"/>
      <c r="B39" s="140"/>
      <c r="C39" s="143"/>
      <c r="D39" s="143"/>
      <c r="E39" s="139"/>
      <c r="F39" s="146"/>
      <c r="G39" s="157"/>
      <c r="H39" s="160"/>
      <c r="I39" s="163"/>
      <c r="J39" s="160"/>
      <c r="K39" s="163"/>
      <c r="L39" s="151"/>
      <c r="M39" s="163"/>
      <c r="N39" s="163"/>
      <c r="O39" s="146"/>
      <c r="P39" s="166"/>
      <c r="Q39" s="172"/>
      <c r="R39" s="175"/>
      <c r="S39" s="175"/>
      <c r="T39" s="146"/>
      <c r="U39" s="166"/>
      <c r="V39" s="169"/>
      <c r="W39" s="169"/>
    </row>
    <row r="40" spans="1:23" ht="40" customHeight="1" x14ac:dyDescent="0.35">
      <c r="A40" s="140"/>
      <c r="B40" s="140"/>
      <c r="C40" s="86"/>
      <c r="D40" s="87" t="s">
        <v>135</v>
      </c>
      <c r="E40" s="119">
        <f>M40</f>
        <v>1960000</v>
      </c>
      <c r="F40" s="88"/>
      <c r="G40" s="89"/>
      <c r="H40" s="90"/>
      <c r="I40" s="91">
        <f>I37</f>
        <v>1764000</v>
      </c>
      <c r="J40" s="90"/>
      <c r="K40" s="91">
        <f>K37</f>
        <v>196000</v>
      </c>
      <c r="L40" s="94"/>
      <c r="M40" s="91">
        <f>M37</f>
        <v>1960000</v>
      </c>
      <c r="N40" s="91"/>
      <c r="O40" s="95"/>
      <c r="P40" s="95"/>
      <c r="Q40" s="96"/>
      <c r="R40" s="97"/>
      <c r="S40" s="97"/>
      <c r="T40" s="88"/>
      <c r="U40" s="88"/>
      <c r="V40" s="98"/>
      <c r="W40" s="98"/>
    </row>
    <row r="41" spans="1:23" ht="221.5" customHeight="1" x14ac:dyDescent="0.35">
      <c r="A41" s="140"/>
      <c r="B41" s="140"/>
      <c r="C41" s="35" t="s">
        <v>101</v>
      </c>
      <c r="D41" s="180" t="s">
        <v>180</v>
      </c>
      <c r="E41" s="118"/>
      <c r="F41" s="10" t="s">
        <v>175</v>
      </c>
      <c r="G41" s="127" t="s">
        <v>169</v>
      </c>
      <c r="H41" s="13">
        <v>0.9</v>
      </c>
      <c r="I41" s="26">
        <v>1540880.19</v>
      </c>
      <c r="J41" s="13">
        <v>0.1</v>
      </c>
      <c r="K41" s="26">
        <f>E42*0.1</f>
        <v>171208.91000000003</v>
      </c>
      <c r="L41" s="28">
        <v>0</v>
      </c>
      <c r="M41" s="26">
        <f>I41+K41</f>
        <v>1712089.1</v>
      </c>
      <c r="N41" s="26" t="s">
        <v>3</v>
      </c>
      <c r="O41" s="3" t="s">
        <v>172</v>
      </c>
      <c r="P41" s="33" t="s">
        <v>67</v>
      </c>
      <c r="Q41" s="32">
        <v>0</v>
      </c>
      <c r="R41" s="34">
        <v>0</v>
      </c>
      <c r="S41" s="34" t="s">
        <v>174</v>
      </c>
      <c r="T41" s="10" t="s">
        <v>55</v>
      </c>
      <c r="U41" s="33" t="s">
        <v>67</v>
      </c>
      <c r="V41" s="31">
        <v>0</v>
      </c>
      <c r="W41" s="31">
        <v>50</v>
      </c>
    </row>
    <row r="42" spans="1:23" ht="40" customHeight="1" x14ac:dyDescent="0.35">
      <c r="A42" s="140"/>
      <c r="B42" s="140"/>
      <c r="C42" s="86"/>
      <c r="D42" s="87" t="s">
        <v>166</v>
      </c>
      <c r="E42" s="119">
        <v>1712089.1</v>
      </c>
      <c r="F42" s="88"/>
      <c r="G42" s="89"/>
      <c r="H42" s="90"/>
      <c r="I42" s="91">
        <f>E42*0.9</f>
        <v>1540880.1900000002</v>
      </c>
      <c r="J42" s="90"/>
      <c r="K42" s="91">
        <f>K41</f>
        <v>171208.91000000003</v>
      </c>
      <c r="L42" s="94"/>
      <c r="M42" s="91">
        <f>I42+K42</f>
        <v>1712089.1</v>
      </c>
      <c r="N42" s="91"/>
      <c r="O42" s="95"/>
      <c r="P42" s="95"/>
      <c r="Q42" s="96"/>
      <c r="R42" s="97"/>
      <c r="S42" s="97"/>
      <c r="T42" s="88"/>
      <c r="U42" s="88"/>
      <c r="V42" s="98"/>
      <c r="W42" s="98"/>
    </row>
    <row r="43" spans="1:23" ht="183" customHeight="1" x14ac:dyDescent="0.35">
      <c r="A43" s="140"/>
      <c r="B43" s="140"/>
      <c r="C43" s="35" t="s">
        <v>101</v>
      </c>
      <c r="D43" s="180" t="s">
        <v>181</v>
      </c>
      <c r="E43" s="118"/>
      <c r="F43" s="10" t="s">
        <v>168</v>
      </c>
      <c r="G43" s="127" t="s">
        <v>170</v>
      </c>
      <c r="H43" s="13">
        <v>0.9</v>
      </c>
      <c r="I43" s="26">
        <f>E44*0.9</f>
        <v>471698.109</v>
      </c>
      <c r="J43" s="13">
        <v>0.1</v>
      </c>
      <c r="K43" s="26">
        <f>E44*0.1</f>
        <v>52410.901000000005</v>
      </c>
      <c r="L43" s="28">
        <v>0</v>
      </c>
      <c r="M43" s="26">
        <f>I43+K43</f>
        <v>524109.01</v>
      </c>
      <c r="N43" s="26" t="s">
        <v>3</v>
      </c>
      <c r="O43" s="3" t="s">
        <v>173</v>
      </c>
      <c r="P43" s="33" t="s">
        <v>67</v>
      </c>
      <c r="Q43" s="32">
        <v>0</v>
      </c>
      <c r="R43" s="34">
        <v>0</v>
      </c>
      <c r="S43" s="34" t="s">
        <v>171</v>
      </c>
      <c r="T43" s="10" t="s">
        <v>55</v>
      </c>
      <c r="U43" s="33" t="s">
        <v>67</v>
      </c>
      <c r="V43" s="31">
        <v>0</v>
      </c>
      <c r="W43" s="31">
        <v>50</v>
      </c>
    </row>
    <row r="44" spans="1:23" ht="40" customHeight="1" x14ac:dyDescent="0.35">
      <c r="A44" s="140"/>
      <c r="B44" s="141"/>
      <c r="C44" s="86"/>
      <c r="D44" s="87" t="s">
        <v>167</v>
      </c>
      <c r="E44" s="119">
        <v>524109.01</v>
      </c>
      <c r="F44" s="88"/>
      <c r="G44" s="89"/>
      <c r="H44" s="90"/>
      <c r="I44" s="91">
        <f>I43</f>
        <v>471698.109</v>
      </c>
      <c r="J44" s="90"/>
      <c r="K44" s="91">
        <f>K43</f>
        <v>52410.901000000005</v>
      </c>
      <c r="L44" s="94"/>
      <c r="M44" s="91">
        <f>M43</f>
        <v>524109.01</v>
      </c>
      <c r="N44" s="91"/>
      <c r="O44" s="95"/>
      <c r="P44" s="95"/>
      <c r="Q44" s="96"/>
      <c r="R44" s="97"/>
      <c r="S44" s="97"/>
      <c r="T44" s="88"/>
      <c r="U44" s="88"/>
      <c r="V44" s="98"/>
      <c r="W44" s="98"/>
    </row>
    <row r="45" spans="1:23" s="42" customFormat="1" ht="40" customHeight="1" x14ac:dyDescent="0.45">
      <c r="A45" s="140"/>
      <c r="B45" s="81"/>
      <c r="C45" s="82"/>
      <c r="D45" s="82"/>
      <c r="E45" s="131">
        <f>I45+K45</f>
        <v>2000000</v>
      </c>
      <c r="F45" s="82"/>
      <c r="G45" s="83"/>
      <c r="H45" s="84"/>
      <c r="I45" s="85">
        <f>I46+I48+I49+I50+I51+I52+I47</f>
        <v>1500000</v>
      </c>
      <c r="J45" s="122"/>
      <c r="K45" s="85">
        <f>K46+K47+K48+K49+K50+K51+K52</f>
        <v>500000</v>
      </c>
      <c r="L45" s="123"/>
      <c r="M45" s="85">
        <f>M46+M48+M49+M50+M51+M52+M47</f>
        <v>2000000</v>
      </c>
      <c r="N45" s="85"/>
      <c r="O45" s="82"/>
      <c r="P45" s="82"/>
      <c r="Q45" s="81"/>
      <c r="R45" s="81"/>
      <c r="S45" s="81"/>
      <c r="T45" s="81"/>
      <c r="U45" s="81"/>
      <c r="V45" s="81"/>
      <c r="W45" s="81"/>
    </row>
    <row r="46" spans="1:23" ht="74.5" customHeight="1" x14ac:dyDescent="0.35">
      <c r="A46" s="140"/>
      <c r="B46" s="135" t="s">
        <v>11</v>
      </c>
      <c r="C46" s="142" t="s">
        <v>12</v>
      </c>
      <c r="D46" s="142" t="s">
        <v>71</v>
      </c>
      <c r="E46" s="118">
        <f>M46</f>
        <v>270000</v>
      </c>
      <c r="F46" s="145" t="s">
        <v>24</v>
      </c>
      <c r="G46" s="147" t="s">
        <v>124</v>
      </c>
      <c r="H46" s="13">
        <v>0.75</v>
      </c>
      <c r="I46" s="26">
        <f>M46*H46</f>
        <v>202500</v>
      </c>
      <c r="J46" s="14">
        <v>0.25</v>
      </c>
      <c r="K46" s="27">
        <f>M46*J46</f>
        <v>67500</v>
      </c>
      <c r="L46" s="25">
        <v>0</v>
      </c>
      <c r="M46" s="45">
        <v>270000</v>
      </c>
      <c r="N46" s="45" t="s">
        <v>4</v>
      </c>
      <c r="O46" s="44" t="s">
        <v>29</v>
      </c>
      <c r="P46" s="47" t="s">
        <v>67</v>
      </c>
      <c r="Q46" s="115">
        <v>0</v>
      </c>
      <c r="R46" s="115">
        <v>1</v>
      </c>
      <c r="S46" s="115">
        <v>1</v>
      </c>
      <c r="T46" s="46" t="s">
        <v>33</v>
      </c>
      <c r="U46" s="47" t="s">
        <v>67</v>
      </c>
      <c r="V46" s="116">
        <v>0</v>
      </c>
      <c r="W46" s="152">
        <v>976292</v>
      </c>
    </row>
    <row r="47" spans="1:23" ht="79.5" customHeight="1" x14ac:dyDescent="0.35">
      <c r="A47" s="140"/>
      <c r="B47" s="136"/>
      <c r="C47" s="143"/>
      <c r="D47" s="143"/>
      <c r="E47" s="48">
        <v>200000</v>
      </c>
      <c r="F47" s="146"/>
      <c r="G47" s="148"/>
      <c r="H47" s="13">
        <v>0.75</v>
      </c>
      <c r="I47" s="26">
        <f>M47*H47</f>
        <v>150000</v>
      </c>
      <c r="J47" s="14">
        <v>0.25</v>
      </c>
      <c r="K47" s="27">
        <f>M47*J47</f>
        <v>50000</v>
      </c>
      <c r="L47" s="25"/>
      <c r="M47" s="45">
        <v>200000</v>
      </c>
      <c r="N47" s="45" t="s">
        <v>125</v>
      </c>
      <c r="O47" s="44" t="s">
        <v>29</v>
      </c>
      <c r="P47" s="47" t="s">
        <v>67</v>
      </c>
      <c r="Q47" s="115">
        <v>0</v>
      </c>
      <c r="R47" s="115">
        <v>1</v>
      </c>
      <c r="S47" s="115">
        <v>1</v>
      </c>
      <c r="T47" s="46" t="s">
        <v>33</v>
      </c>
      <c r="U47" s="47" t="s">
        <v>67</v>
      </c>
      <c r="V47" s="116">
        <v>0</v>
      </c>
      <c r="W47" s="153"/>
    </row>
    <row r="48" spans="1:23" ht="136.5" customHeight="1" x14ac:dyDescent="0.35">
      <c r="A48" s="140"/>
      <c r="B48" s="136"/>
      <c r="C48" s="17" t="s">
        <v>13</v>
      </c>
      <c r="D48" s="142" t="s">
        <v>72</v>
      </c>
      <c r="E48" s="137">
        <f>SUM(M48:M50)</f>
        <v>850000</v>
      </c>
      <c r="F48" s="10" t="s">
        <v>25</v>
      </c>
      <c r="G48" s="4" t="s">
        <v>108</v>
      </c>
      <c r="H48" s="13">
        <v>0.75</v>
      </c>
      <c r="I48" s="26">
        <f>M48*H48</f>
        <v>150097.5</v>
      </c>
      <c r="J48" s="14">
        <v>0.25</v>
      </c>
      <c r="K48" s="27">
        <f>J48*M48</f>
        <v>50032.5</v>
      </c>
      <c r="L48" s="25">
        <v>0</v>
      </c>
      <c r="M48" s="45">
        <v>200130</v>
      </c>
      <c r="N48" s="45" t="s">
        <v>3</v>
      </c>
      <c r="O48" s="44" t="s">
        <v>29</v>
      </c>
      <c r="P48" s="47" t="s">
        <v>67</v>
      </c>
      <c r="Q48" s="47">
        <v>0</v>
      </c>
      <c r="R48" s="47">
        <v>0</v>
      </c>
      <c r="S48" s="20">
        <v>1</v>
      </c>
      <c r="T48" s="46" t="s">
        <v>36</v>
      </c>
      <c r="U48" s="47" t="s">
        <v>67</v>
      </c>
      <c r="V48" s="116">
        <v>0</v>
      </c>
      <c r="W48" s="117" t="s">
        <v>37</v>
      </c>
    </row>
    <row r="49" spans="1:23" ht="102.75" customHeight="1" x14ac:dyDescent="0.35">
      <c r="A49" s="140"/>
      <c r="B49" s="136"/>
      <c r="C49" s="145" t="s">
        <v>16</v>
      </c>
      <c r="D49" s="144"/>
      <c r="E49" s="140"/>
      <c r="F49" s="10" t="s">
        <v>27</v>
      </c>
      <c r="G49" s="4" t="s">
        <v>109</v>
      </c>
      <c r="H49" s="13">
        <v>0.75</v>
      </c>
      <c r="I49" s="26">
        <f t="shared" ref="I49:I50" si="6">M49*H49</f>
        <v>374913.75</v>
      </c>
      <c r="J49" s="14">
        <v>0.25</v>
      </c>
      <c r="K49" s="27">
        <f t="shared" ref="K49:K50" si="7">J49*M49</f>
        <v>124971.25</v>
      </c>
      <c r="L49" s="25">
        <v>0</v>
      </c>
      <c r="M49" s="45">
        <v>499885</v>
      </c>
      <c r="N49" s="45" t="s">
        <v>3</v>
      </c>
      <c r="O49" s="46" t="s">
        <v>31</v>
      </c>
      <c r="P49" s="47" t="s">
        <v>67</v>
      </c>
      <c r="Q49" s="20">
        <v>0</v>
      </c>
      <c r="R49" s="115">
        <v>1</v>
      </c>
      <c r="S49" s="20">
        <v>1</v>
      </c>
      <c r="T49" s="47" t="s">
        <v>65</v>
      </c>
      <c r="U49" s="47" t="s">
        <v>67</v>
      </c>
      <c r="V49" s="20" t="s">
        <v>65</v>
      </c>
      <c r="W49" s="20" t="s">
        <v>65</v>
      </c>
    </row>
    <row r="50" spans="1:23" ht="123" customHeight="1" x14ac:dyDescent="0.35">
      <c r="A50" s="140"/>
      <c r="B50" s="136"/>
      <c r="C50" s="146"/>
      <c r="D50" s="143"/>
      <c r="E50" s="141"/>
      <c r="F50" s="10" t="s">
        <v>28</v>
      </c>
      <c r="G50" s="4" t="s">
        <v>110</v>
      </c>
      <c r="H50" s="13">
        <v>0.75</v>
      </c>
      <c r="I50" s="26">
        <f t="shared" si="6"/>
        <v>112488.75</v>
      </c>
      <c r="J50" s="14">
        <v>0.25</v>
      </c>
      <c r="K50" s="27">
        <f t="shared" si="7"/>
        <v>37496.25</v>
      </c>
      <c r="L50" s="25">
        <v>0</v>
      </c>
      <c r="M50" s="45">
        <v>149985</v>
      </c>
      <c r="N50" s="45" t="s">
        <v>3</v>
      </c>
      <c r="O50" s="46" t="s">
        <v>32</v>
      </c>
      <c r="P50" s="47" t="s">
        <v>67</v>
      </c>
      <c r="Q50" s="20">
        <v>0</v>
      </c>
      <c r="R50" s="47">
        <v>1</v>
      </c>
      <c r="S50" s="47">
        <v>1</v>
      </c>
      <c r="T50" s="20" t="s">
        <v>65</v>
      </c>
      <c r="U50" s="47" t="s">
        <v>67</v>
      </c>
      <c r="V50" s="20" t="s">
        <v>65</v>
      </c>
      <c r="W50" s="20" t="s">
        <v>65</v>
      </c>
    </row>
    <row r="51" spans="1:23" ht="107" customHeight="1" x14ac:dyDescent="0.35">
      <c r="A51" s="140"/>
      <c r="B51" s="136"/>
      <c r="C51" s="16" t="s">
        <v>14</v>
      </c>
      <c r="D51" s="142" t="s">
        <v>73</v>
      </c>
      <c r="E51" s="137">
        <f>SUM(M51:M52)</f>
        <v>680000</v>
      </c>
      <c r="F51" s="10" t="s">
        <v>25</v>
      </c>
      <c r="G51" s="4" t="s">
        <v>111</v>
      </c>
      <c r="H51" s="13">
        <v>0.75</v>
      </c>
      <c r="I51" s="26">
        <f>M51*H51</f>
        <v>412500</v>
      </c>
      <c r="J51" s="14">
        <v>0.25</v>
      </c>
      <c r="K51" s="27">
        <f>M51*J51</f>
        <v>137500</v>
      </c>
      <c r="L51" s="25">
        <v>0</v>
      </c>
      <c r="M51" s="45">
        <v>550000</v>
      </c>
      <c r="N51" s="45" t="s">
        <v>4</v>
      </c>
      <c r="O51" s="46" t="s">
        <v>128</v>
      </c>
      <c r="P51" s="47" t="s">
        <v>67</v>
      </c>
      <c r="Q51" s="20">
        <v>0</v>
      </c>
      <c r="R51" s="20" t="s">
        <v>161</v>
      </c>
      <c r="S51" s="20" t="s">
        <v>160</v>
      </c>
      <c r="T51" s="46" t="s">
        <v>35</v>
      </c>
      <c r="U51" s="47" t="s">
        <v>67</v>
      </c>
      <c r="V51" s="116">
        <v>0</v>
      </c>
      <c r="W51" s="116">
        <v>70</v>
      </c>
    </row>
    <row r="52" spans="1:23" ht="104" customHeight="1" x14ac:dyDescent="0.35">
      <c r="A52" s="141"/>
      <c r="B52" s="136"/>
      <c r="C52" s="16" t="s">
        <v>15</v>
      </c>
      <c r="D52" s="143"/>
      <c r="E52" s="141"/>
      <c r="F52" s="10" t="s">
        <v>26</v>
      </c>
      <c r="G52" s="4" t="s">
        <v>112</v>
      </c>
      <c r="H52" s="13">
        <v>0.75</v>
      </c>
      <c r="I52" s="26">
        <f>H52*M52</f>
        <v>97500</v>
      </c>
      <c r="J52" s="14">
        <v>0.25</v>
      </c>
      <c r="K52" s="27">
        <f>J52*M52</f>
        <v>32500</v>
      </c>
      <c r="L52" s="25">
        <v>0</v>
      </c>
      <c r="M52" s="45">
        <v>130000</v>
      </c>
      <c r="N52" s="45" t="s">
        <v>4</v>
      </c>
      <c r="O52" s="46" t="s">
        <v>30</v>
      </c>
      <c r="P52" s="47" t="s">
        <v>67</v>
      </c>
      <c r="Q52" s="20">
        <v>0</v>
      </c>
      <c r="R52" s="20">
        <v>10</v>
      </c>
      <c r="S52" s="20">
        <v>20</v>
      </c>
      <c r="T52" s="46" t="s">
        <v>34</v>
      </c>
      <c r="U52" s="47" t="s">
        <v>67</v>
      </c>
      <c r="V52" s="116">
        <v>0</v>
      </c>
      <c r="W52" s="116">
        <v>7</v>
      </c>
    </row>
    <row r="53" spans="1:23" s="43" customFormat="1" ht="54" customHeight="1" x14ac:dyDescent="0.35">
      <c r="A53" s="68"/>
      <c r="B53" s="69"/>
      <c r="C53" s="70"/>
      <c r="D53" s="70" t="s">
        <v>89</v>
      </c>
      <c r="E53" s="70"/>
      <c r="F53" s="71"/>
      <c r="G53" s="72"/>
      <c r="H53" s="73">
        <v>1</v>
      </c>
      <c r="I53" s="74">
        <f>1921670.09+121292.95+28818.34+58927.75+105840+120754.7</f>
        <v>2357303.83</v>
      </c>
      <c r="J53" s="75">
        <v>0</v>
      </c>
      <c r="K53" s="76">
        <v>0</v>
      </c>
      <c r="L53" s="77">
        <v>0</v>
      </c>
      <c r="M53" s="74">
        <f>I53+K53</f>
        <v>2357303.83</v>
      </c>
      <c r="N53" s="74"/>
      <c r="O53" s="72"/>
      <c r="P53" s="78"/>
      <c r="Q53" s="79"/>
      <c r="R53" s="79"/>
      <c r="S53" s="79"/>
      <c r="T53" s="72"/>
      <c r="U53" s="78"/>
      <c r="V53" s="80"/>
      <c r="W53" s="80"/>
    </row>
    <row r="54" spans="1:23" ht="33.5" customHeight="1" x14ac:dyDescent="0.45">
      <c r="D54" s="19"/>
      <c r="F54" s="8"/>
      <c r="G54" s="124" t="s">
        <v>121</v>
      </c>
      <c r="H54" s="125" t="s">
        <v>81</v>
      </c>
      <c r="I54" s="126">
        <f>I53+I45+I7</f>
        <v>41645701.096000001</v>
      </c>
      <c r="J54" s="125" t="s">
        <v>98</v>
      </c>
      <c r="K54" s="126">
        <f>K53+K45+K7</f>
        <v>11482674.123999998</v>
      </c>
      <c r="L54" s="125" t="s">
        <v>45</v>
      </c>
      <c r="M54" s="126">
        <f>M53+M45+M7</f>
        <v>53128375.219999991</v>
      </c>
      <c r="N54" s="15"/>
    </row>
    <row r="55" spans="1:23" x14ac:dyDescent="0.35">
      <c r="F55" s="8"/>
      <c r="M55" s="15"/>
      <c r="N55" s="15"/>
      <c r="O55" s="21"/>
      <c r="P55" s="21"/>
    </row>
    <row r="56" spans="1:23" x14ac:dyDescent="0.35">
      <c r="J56" s="15"/>
      <c r="K56" s="15"/>
      <c r="M56" s="15"/>
      <c r="N56" s="15"/>
      <c r="O56" s="22"/>
      <c r="P56" s="22"/>
    </row>
    <row r="58" spans="1:23" ht="26.5" customHeight="1" x14ac:dyDescent="0.35"/>
    <row r="59" spans="1:23" ht="93.75" customHeight="1" x14ac:dyDescent="0.35"/>
    <row r="60" spans="1:23" ht="93.75" customHeight="1" x14ac:dyDescent="0.35"/>
    <row r="61" spans="1:23" ht="137.25" customHeight="1" x14ac:dyDescent="0.35"/>
    <row r="62" spans="1:23" ht="29.25" customHeight="1" x14ac:dyDescent="0.35"/>
    <row r="63" spans="1:23" ht="24" customHeight="1" x14ac:dyDescent="0.35"/>
    <row r="64" spans="1:23" ht="15" customHeight="1" x14ac:dyDescent="0.35"/>
    <row r="70" ht="7.9" customHeight="1" x14ac:dyDescent="0.35"/>
  </sheetData>
  <autoFilter ref="D5:W54" xr:uid="{00000000-0001-0000-0000-000000000000}">
    <filterColumn colId="6" showButton="0"/>
    <filterColumn colId="7" showButton="0"/>
  </autoFilter>
  <mergeCells count="44">
    <mergeCell ref="A9:A52"/>
    <mergeCell ref="B9:B44"/>
    <mergeCell ref="C9:C19"/>
    <mergeCell ref="D9:D19"/>
    <mergeCell ref="E9:E19"/>
    <mergeCell ref="V37:V39"/>
    <mergeCell ref="W37:W39"/>
    <mergeCell ref="Q37:Q39"/>
    <mergeCell ref="R37:R39"/>
    <mergeCell ref="S37:S39"/>
    <mergeCell ref="T37:T39"/>
    <mergeCell ref="U37:U39"/>
    <mergeCell ref="W46:W47"/>
    <mergeCell ref="C20:C25"/>
    <mergeCell ref="D20:D25"/>
    <mergeCell ref="E20:E25"/>
    <mergeCell ref="D37:D39"/>
    <mergeCell ref="E37:E39"/>
    <mergeCell ref="F37:F39"/>
    <mergeCell ref="G37:G39"/>
    <mergeCell ref="H37:H39"/>
    <mergeCell ref="I37:I39"/>
    <mergeCell ref="J37:J39"/>
    <mergeCell ref="K37:K39"/>
    <mergeCell ref="M37:M39"/>
    <mergeCell ref="O37:O39"/>
    <mergeCell ref="P37:P39"/>
    <mergeCell ref="N37:N39"/>
    <mergeCell ref="J5:L5"/>
    <mergeCell ref="B46:B52"/>
    <mergeCell ref="E26:E29"/>
    <mergeCell ref="E48:E50"/>
    <mergeCell ref="E51:E52"/>
    <mergeCell ref="C28:C29"/>
    <mergeCell ref="D26:D29"/>
    <mergeCell ref="C46:C47"/>
    <mergeCell ref="D46:D47"/>
    <mergeCell ref="F46:F47"/>
    <mergeCell ref="G46:G47"/>
    <mergeCell ref="L37:L39"/>
    <mergeCell ref="D51:D52"/>
    <mergeCell ref="C49:C50"/>
    <mergeCell ref="D48:D50"/>
    <mergeCell ref="C37:C39"/>
  </mergeCells>
  <phoneticPr fontId="11" type="noConversion"/>
  <pageMargins left="0.7" right="0.7" top="0.75" bottom="0.75" header="0.3" footer="0.3"/>
  <pageSetup paperSize="8"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Rahastamiskava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Aivi Kuivonen</dc:creator>
  <cp:lastModifiedBy>Aivi Kuivonen</cp:lastModifiedBy>
  <cp:lastPrinted>2023-05-10T08:29:59Z</cp:lastPrinted>
  <dcterms:created xsi:type="dcterms:W3CDTF">2021-01-20T17:13:30Z</dcterms:created>
  <dcterms:modified xsi:type="dcterms:W3CDTF">2024-10-11T09:44:33Z</dcterms:modified>
</cp:coreProperties>
</file>