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5\"/>
    </mc:Choice>
  </mc:AlternateContent>
  <xr:revisionPtr revIDLastSave="0" documentId="13_ncr:1_{1F0BA6DE-F764-4972-AE0C-ED965532D06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1 (2)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" l="1"/>
  <c r="D29" i="1"/>
  <c r="O35" i="1"/>
  <c r="D33" i="1"/>
  <c r="D32" i="1"/>
  <c r="D28" i="1"/>
  <c r="D30" i="1" s="1"/>
  <c r="I35" i="1"/>
  <c r="L35" i="1"/>
  <c r="O30" i="1"/>
  <c r="N30" i="1"/>
  <c r="M30" i="1"/>
  <c r="D31" i="1"/>
  <c r="D19" i="1"/>
  <c r="X20" i="1"/>
  <c r="X21" i="1" s="1"/>
  <c r="H20" i="1"/>
  <c r="I20" i="1"/>
  <c r="K20" i="1"/>
  <c r="L20" i="1"/>
  <c r="N20" i="1"/>
  <c r="O20" i="1"/>
  <c r="O21" i="1" s="1"/>
  <c r="Q20" i="1"/>
  <c r="Q21" i="1" s="1"/>
  <c r="R20" i="1"/>
  <c r="R21" i="1" s="1"/>
  <c r="T20" i="1"/>
  <c r="U20" i="1"/>
  <c r="W20" i="1"/>
  <c r="W21" i="1" s="1"/>
  <c r="H21" i="1"/>
  <c r="I21" i="1"/>
  <c r="K21" i="1"/>
  <c r="L21" i="1"/>
  <c r="N21" i="1"/>
  <c r="T21" i="1"/>
  <c r="U21" i="1"/>
  <c r="F56" i="2"/>
  <c r="G56" i="2"/>
  <c r="H56" i="2"/>
  <c r="I56" i="2"/>
  <c r="J56" i="2"/>
  <c r="K56" i="2"/>
  <c r="L56" i="2"/>
  <c r="M56" i="2"/>
  <c r="N56" i="2"/>
  <c r="O56" i="2"/>
  <c r="P56" i="2"/>
  <c r="E56" i="2"/>
  <c r="D18" i="1"/>
  <c r="D7" i="1"/>
  <c r="E7" i="1" s="1"/>
  <c r="D17" i="1"/>
  <c r="D16" i="1"/>
  <c r="D15" i="1"/>
  <c r="D14" i="1"/>
  <c r="D13" i="1"/>
  <c r="D12" i="1"/>
  <c r="D20" i="1" s="1"/>
  <c r="D21" i="1" s="1"/>
  <c r="D11" i="1"/>
  <c r="D10" i="1"/>
  <c r="D9" i="1"/>
  <c r="D8" i="1"/>
  <c r="E39" i="2"/>
  <c r="F39" i="2"/>
  <c r="G39" i="2"/>
  <c r="H39" i="2"/>
  <c r="I39" i="2"/>
  <c r="J39" i="2"/>
  <c r="K39" i="2"/>
  <c r="L39" i="2"/>
  <c r="M39" i="2"/>
  <c r="N39" i="2"/>
  <c r="N43" i="2" s="1"/>
  <c r="O39" i="2"/>
  <c r="O43" i="2" s="1"/>
  <c r="P39" i="2"/>
  <c r="Q39" i="2"/>
  <c r="E40" i="2"/>
  <c r="F40" i="2"/>
  <c r="G40" i="2"/>
  <c r="H40" i="2"/>
  <c r="I40" i="2"/>
  <c r="J40" i="2"/>
  <c r="K40" i="2"/>
  <c r="L40" i="2"/>
  <c r="L43" i="2" s="1"/>
  <c r="M40" i="2"/>
  <c r="N40" i="2"/>
  <c r="O40" i="2"/>
  <c r="P40" i="2"/>
  <c r="Q40" i="2"/>
  <c r="Q43" i="2" s="1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E42" i="2"/>
  <c r="F42" i="2"/>
  <c r="G42" i="2"/>
  <c r="G43" i="2" s="1"/>
  <c r="H42" i="2"/>
  <c r="I42" i="2"/>
  <c r="J42" i="2"/>
  <c r="K42" i="2"/>
  <c r="K43" i="2" s="1"/>
  <c r="L42" i="2"/>
  <c r="M42" i="2"/>
  <c r="N42" i="2"/>
  <c r="O42" i="2"/>
  <c r="P42" i="2"/>
  <c r="Q42" i="2"/>
  <c r="E43" i="2"/>
  <c r="F43" i="2"/>
  <c r="H43" i="2"/>
  <c r="I43" i="2"/>
  <c r="M43" i="2"/>
  <c r="E44" i="2"/>
  <c r="F44" i="2"/>
  <c r="G44" i="2"/>
  <c r="H44" i="2"/>
  <c r="I44" i="2"/>
  <c r="I52" i="2" s="1"/>
  <c r="I53" i="2" s="1"/>
  <c r="I55" i="2" s="1"/>
  <c r="J44" i="2"/>
  <c r="K44" i="2"/>
  <c r="K52" i="2" s="1"/>
  <c r="L44" i="2"/>
  <c r="M44" i="2"/>
  <c r="M52" i="2" s="1"/>
  <c r="M53" i="2" s="1"/>
  <c r="M55" i="2" s="1"/>
  <c r="N44" i="2"/>
  <c r="N52" i="2" s="1"/>
  <c r="O44" i="2"/>
  <c r="P44" i="2"/>
  <c r="Q44" i="2"/>
  <c r="E45" i="2"/>
  <c r="F45" i="2"/>
  <c r="G45" i="2"/>
  <c r="H45" i="2"/>
  <c r="I45" i="2"/>
  <c r="J45" i="2"/>
  <c r="J49" i="2" s="1"/>
  <c r="K45" i="2"/>
  <c r="K49" i="2" s="1"/>
  <c r="L45" i="2"/>
  <c r="L49" i="2" s="1"/>
  <c r="M45" i="2"/>
  <c r="M49" i="2" s="1"/>
  <c r="N45" i="2"/>
  <c r="O45" i="2"/>
  <c r="O49" i="2" s="1"/>
  <c r="P45" i="2"/>
  <c r="Q45" i="2"/>
  <c r="E46" i="2"/>
  <c r="F46" i="2"/>
  <c r="G46" i="2"/>
  <c r="H46" i="2"/>
  <c r="I46" i="2"/>
  <c r="J46" i="2"/>
  <c r="K46" i="2"/>
  <c r="L46" i="2"/>
  <c r="M46" i="2"/>
  <c r="N46" i="2"/>
  <c r="N49" i="2" s="1"/>
  <c r="O46" i="2"/>
  <c r="P46" i="2"/>
  <c r="Q46" i="2"/>
  <c r="E47" i="2"/>
  <c r="F47" i="2"/>
  <c r="G47" i="2"/>
  <c r="H47" i="2"/>
  <c r="H49" i="2" s="1"/>
  <c r="I47" i="2"/>
  <c r="J47" i="2"/>
  <c r="K47" i="2"/>
  <c r="L47" i="2"/>
  <c r="M47" i="2"/>
  <c r="N47" i="2"/>
  <c r="O47" i="2"/>
  <c r="P47" i="2"/>
  <c r="Q47" i="2"/>
  <c r="E48" i="2"/>
  <c r="F48" i="2"/>
  <c r="G48" i="2"/>
  <c r="H48" i="2"/>
  <c r="I48" i="2"/>
  <c r="J48" i="2"/>
  <c r="K48" i="2"/>
  <c r="L48" i="2"/>
  <c r="M48" i="2"/>
  <c r="N48" i="2"/>
  <c r="O48" i="2"/>
  <c r="P48" i="2"/>
  <c r="P49" i="2" s="1"/>
  <c r="Q48" i="2"/>
  <c r="Q49" i="2" s="1"/>
  <c r="E49" i="2"/>
  <c r="F49" i="2"/>
  <c r="G49" i="2"/>
  <c r="I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E51" i="2"/>
  <c r="F51" i="2"/>
  <c r="G51" i="2"/>
  <c r="G52" i="2" s="1"/>
  <c r="G53" i="2" s="1"/>
  <c r="H51" i="2"/>
  <c r="I51" i="2"/>
  <c r="J51" i="2"/>
  <c r="K51" i="2"/>
  <c r="L51" i="2"/>
  <c r="M51" i="2"/>
  <c r="N51" i="2"/>
  <c r="O51" i="2"/>
  <c r="P51" i="2"/>
  <c r="P52" i="2" s="1"/>
  <c r="Q51" i="2"/>
  <c r="Q52" i="2" s="1"/>
  <c r="E52" i="2"/>
  <c r="E53" i="2" s="1"/>
  <c r="F52" i="2"/>
  <c r="F53" i="2" s="1"/>
  <c r="F55" i="2" s="1"/>
  <c r="H52" i="2"/>
  <c r="H53" i="2" s="1"/>
  <c r="H55" i="2" s="1"/>
  <c r="E32" i="2"/>
  <c r="E55" i="2" s="1"/>
  <c r="F32" i="2"/>
  <c r="G32" i="2"/>
  <c r="H32" i="2"/>
  <c r="I32" i="2"/>
  <c r="J32" i="2"/>
  <c r="K32" i="2"/>
  <c r="L32" i="2"/>
  <c r="M32" i="2"/>
  <c r="N32" i="2"/>
  <c r="O32" i="2"/>
  <c r="P32" i="2"/>
  <c r="J11" i="1"/>
  <c r="J17" i="1"/>
  <c r="J20" i="1" s="1"/>
  <c r="J21" i="1" s="1"/>
  <c r="C49" i="2"/>
  <c r="C52" i="2" s="1"/>
  <c r="C43" i="2"/>
  <c r="D32" i="2"/>
  <c r="C32" i="2"/>
  <c r="N53" i="2" l="1"/>
  <c r="N55" i="2"/>
  <c r="K53" i="2"/>
  <c r="K55" i="2" s="1"/>
  <c r="G55" i="2"/>
  <c r="O52" i="2"/>
  <c r="O53" i="2" s="1"/>
  <c r="O55" i="2" s="1"/>
  <c r="J43" i="2"/>
  <c r="L52" i="2"/>
  <c r="L53" i="2" s="1"/>
  <c r="L55" i="2" s="1"/>
  <c r="J52" i="2"/>
  <c r="P43" i="2"/>
  <c r="Q53" i="2"/>
  <c r="P53" i="2"/>
  <c r="P55" i="2" s="1"/>
  <c r="Q55" i="2"/>
  <c r="C53" i="2"/>
  <c r="E33" i="1"/>
  <c r="E31" i="1"/>
  <c r="E32" i="1"/>
  <c r="E29" i="1"/>
  <c r="E28" i="1"/>
  <c r="G34" i="1"/>
  <c r="H34" i="1"/>
  <c r="D34" i="1" s="1"/>
  <c r="J34" i="1"/>
  <c r="M34" i="1"/>
  <c r="M35" i="1" s="1"/>
  <c r="N34" i="1"/>
  <c r="C34" i="1"/>
  <c r="G30" i="1"/>
  <c r="H30" i="1"/>
  <c r="J30" i="1"/>
  <c r="K30" i="1"/>
  <c r="K35" i="1" s="1"/>
  <c r="C30" i="1"/>
  <c r="E19" i="1"/>
  <c r="E18" i="1"/>
  <c r="E16" i="1"/>
  <c r="E15" i="1"/>
  <c r="E14" i="1"/>
  <c r="E13" i="1"/>
  <c r="E12" i="1"/>
  <c r="E10" i="1"/>
  <c r="E9" i="1"/>
  <c r="E8" i="1"/>
  <c r="G17" i="1"/>
  <c r="G20" i="1" s="1"/>
  <c r="M17" i="1"/>
  <c r="M20" i="1" s="1"/>
  <c r="P17" i="1"/>
  <c r="P20" i="1" s="1"/>
  <c r="P21" i="1" s="1"/>
  <c r="S17" i="1"/>
  <c r="S20" i="1" s="1"/>
  <c r="S21" i="1" s="1"/>
  <c r="V17" i="1"/>
  <c r="V20" i="1" s="1"/>
  <c r="C17" i="1"/>
  <c r="C20" i="1" s="1"/>
  <c r="G11" i="1"/>
  <c r="M11" i="1"/>
  <c r="P11" i="1"/>
  <c r="S11" i="1"/>
  <c r="V11" i="1"/>
  <c r="C11" i="1"/>
  <c r="E11" i="1" s="1"/>
  <c r="G35" i="1" l="1"/>
  <c r="H35" i="1"/>
  <c r="J35" i="1"/>
  <c r="V21" i="1"/>
  <c r="M21" i="1"/>
  <c r="N35" i="1"/>
  <c r="D35" i="1" s="1"/>
  <c r="E34" i="1"/>
  <c r="J53" i="2"/>
  <c r="J55" i="2" s="1"/>
  <c r="C21" i="1"/>
  <c r="E21" i="1" s="1"/>
  <c r="C35" i="1"/>
  <c r="G21" i="1"/>
  <c r="E17" i="1"/>
  <c r="E30" i="1"/>
  <c r="E20" i="1"/>
  <c r="E35" i="1" l="1"/>
</calcChain>
</file>

<file path=xl/sharedStrings.xml><?xml version="1.0" encoding="utf-8"?>
<sst xmlns="http://schemas.openxmlformats.org/spreadsheetml/2006/main" count="212" uniqueCount="78">
  <si>
    <t>1554</t>
  </si>
  <si>
    <t>Masinate ja seadmete, sh transpordivahendite soetamine ja renoveerimine</t>
  </si>
  <si>
    <t>1555</t>
  </si>
  <si>
    <t>Info- ja kommunikatsioonitehnoloogia seadmete soetamine ja renoveerimine</t>
  </si>
  <si>
    <t>Ehitusalsed investeeringud</t>
  </si>
  <si>
    <t>1560</t>
  </si>
  <si>
    <t>5002</t>
  </si>
  <si>
    <t>Töölepinguliste töötasu</t>
  </si>
  <si>
    <t>5003</t>
  </si>
  <si>
    <t>Tegevväelaste töötasu</t>
  </si>
  <si>
    <t>5060</t>
  </si>
  <si>
    <t>Tööjõumaksud</t>
  </si>
  <si>
    <t xml:space="preserve">Eelarve </t>
  </si>
  <si>
    <t>Eelarve KOKKU</t>
  </si>
  <si>
    <t>Investeeringud (IN040008) kokku</t>
  </si>
  <si>
    <t>Muud toetused kokku</t>
  </si>
  <si>
    <t>5005;
5008;
5050;</t>
  </si>
  <si>
    <t>Muud tööjõukulud kokku</t>
  </si>
  <si>
    <t>Tööjõukulud KOKKU</t>
  </si>
  <si>
    <t>Uurimis ja arendustööd kokku</t>
  </si>
  <si>
    <t>Muud tegevuskulud kokku</t>
  </si>
  <si>
    <t xml:space="preserve"> Eelarve kasutamine kokku </t>
  </si>
  <si>
    <t>Konto</t>
  </si>
  <si>
    <t>Konto sisu</t>
  </si>
  <si>
    <t>Tegevuskulud (SE040008) kokku</t>
  </si>
  <si>
    <t>KÕIK KOKKU</t>
  </si>
  <si>
    <t>Tarkavara investeeringud</t>
  </si>
  <si>
    <t>Eelarve kasutamise % kokku</t>
  </si>
  <si>
    <t>Kasutamine Jaanuar</t>
  </si>
  <si>
    <t>KOKKU</t>
  </si>
  <si>
    <t>sh Objekti valveteenus</t>
  </si>
  <si>
    <t>sh Noorte isamaaline kasvatus </t>
  </si>
  <si>
    <t>sh Laiapindse riigikaitse ettevalmistamine ja toetamine</t>
  </si>
  <si>
    <t>sh Riigikaitseõpetuse välilaagrite läbiviimise toetamine</t>
  </si>
  <si>
    <t>sh Üksuste alalhoidmine ja väljaõpe</t>
  </si>
  <si>
    <t>sh Kaitseliit</t>
  </si>
  <si>
    <t xml:space="preserve"> sh Kaitseliit</t>
  </si>
  <si>
    <t>2024 jäägid</t>
  </si>
  <si>
    <t>2025 eelarvelised vahendid</t>
  </si>
  <si>
    <t>Kaitseliidu tegevustoetuse ja sihtfinatseerimise eelarve kasutamine (veebruar)</t>
  </si>
  <si>
    <t>Seisuga raamatupidamistarkvarast 23.02.2025</t>
  </si>
  <si>
    <t>Kasutamine Veebruar</t>
  </si>
  <si>
    <t>Arendusühik</t>
  </si>
  <si>
    <t>Total</t>
  </si>
  <si>
    <t>Objekti valveteenus</t>
  </si>
  <si>
    <t>Noorte isamaaline kasvatus </t>
  </si>
  <si>
    <t>Laiapindse riigikaitse ettevalmistamine ja toetamine</t>
  </si>
  <si>
    <t>Riigikaitseõpetuse välilaagrite läbiviimise toetamine</t>
  </si>
  <si>
    <t>Üksuste alalhoidmine ja väljaõpe</t>
  </si>
  <si>
    <t>Kaitseliit</t>
  </si>
  <si>
    <t>Aasta_Kuu</t>
  </si>
  <si>
    <t>2025_01</t>
  </si>
  <si>
    <t>2025_02</t>
  </si>
  <si>
    <t>Konto1</t>
  </si>
  <si>
    <t>SUM(Eelarve_Kuu*Osakaal/100)*12 /count(distinct Aasta_Kuu)</t>
  </si>
  <si>
    <t>sum(Summa*Osakaal/100)</t>
  </si>
  <si>
    <t>1559</t>
  </si>
  <si>
    <t>4138</t>
  </si>
  <si>
    <t>5005</t>
  </si>
  <si>
    <t>5008</t>
  </si>
  <si>
    <t>5050</t>
  </si>
  <si>
    <t>5500</t>
  </si>
  <si>
    <t>5502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</si>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</sst>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EFECF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8">
    <xf numFmtId="0" fontId="0" fillId="0" borderId="0" xfId="0"/>
    <xf numFmtId="0" fontId="6" fillId="0" borderId="0" xfId="0" applyFont="1"/>
    <xf numFmtId="3" fontId="5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7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/>
    </xf>
    <xf numFmtId="3" fontId="4" fillId="4" borderId="6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/>
    </xf>
    <xf numFmtId="3" fontId="7" fillId="4" borderId="7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0" fontId="8" fillId="0" borderId="0" xfId="0" applyFont="1" applyAlignment="1">
      <alignment horizontal="center" wrapText="1"/>
    </xf>
    <xf numFmtId="3" fontId="7" fillId="4" borderId="20" xfId="0" applyNumberFormat="1" applyFont="1" applyFill="1" applyBorder="1" applyAlignment="1">
      <alignment horizontal="right" vertical="center"/>
    </xf>
    <xf numFmtId="3" fontId="7" fillId="4" borderId="2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/>
    <xf numFmtId="3" fontId="10" fillId="5" borderId="6" xfId="0" applyNumberFormat="1" applyFont="1" applyFill="1" applyBorder="1"/>
    <xf numFmtId="3" fontId="10" fillId="5" borderId="7" xfId="0" applyNumberFormat="1" applyFont="1" applyFill="1" applyBorder="1"/>
    <xf numFmtId="3" fontId="10" fillId="5" borderId="8" xfId="0" applyNumberFormat="1" applyFont="1" applyFill="1" applyBorder="1"/>
    <xf numFmtId="3" fontId="10" fillId="5" borderId="10" xfId="0" applyNumberFormat="1" applyFont="1" applyFill="1" applyBorder="1"/>
    <xf numFmtId="3" fontId="10" fillId="5" borderId="9" xfId="0" applyNumberFormat="1" applyFont="1" applyFill="1" applyBorder="1"/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8" fillId="0" borderId="26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9" borderId="3" xfId="0" applyFont="1" applyFill="1" applyBorder="1" applyAlignment="1">
      <alignment horizontal="left" vertical="center" wrapText="1"/>
    </xf>
    <xf numFmtId="0" fontId="10" fillId="5" borderId="6" xfId="0" applyFont="1" applyFill="1" applyBorder="1"/>
    <xf numFmtId="0" fontId="10" fillId="5" borderId="8" xfId="0" applyFont="1" applyFill="1" applyBorder="1"/>
    <xf numFmtId="0" fontId="1" fillId="9" borderId="1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right"/>
    </xf>
    <xf numFmtId="0" fontId="10" fillId="5" borderId="12" xfId="0" applyFont="1" applyFill="1" applyBorder="1" applyAlignment="1">
      <alignment horizontal="right"/>
    </xf>
    <xf numFmtId="165" fontId="6" fillId="0" borderId="7" xfId="1" applyNumberFormat="1" applyFont="1" applyBorder="1"/>
    <xf numFmtId="165" fontId="10" fillId="5" borderId="7" xfId="1" applyNumberFormat="1" applyFont="1" applyFill="1" applyBorder="1"/>
    <xf numFmtId="165" fontId="10" fillId="5" borderId="10" xfId="1" applyNumberFormat="1" applyFont="1" applyFill="1" applyBorder="1"/>
    <xf numFmtId="0" fontId="6" fillId="10" borderId="0" xfId="0" applyFont="1" applyFill="1" applyBorder="1"/>
    <xf numFmtId="4" fontId="7" fillId="10" borderId="0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3" fontId="5" fillId="10" borderId="0" xfId="0" applyNumberFormat="1" applyFont="1" applyFill="1" applyBorder="1" applyAlignment="1">
      <alignment horizontal="right" vertical="center"/>
    </xf>
    <xf numFmtId="165" fontId="5" fillId="10" borderId="0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10" fillId="10" borderId="0" xfId="1" applyNumberFormat="1" applyFont="1" applyFill="1" applyBorder="1"/>
    <xf numFmtId="164" fontId="1" fillId="10" borderId="0" xfId="0" applyNumberFormat="1" applyFont="1" applyFill="1" applyBorder="1" applyAlignment="1">
      <alignment horizontal="center" vertical="center" wrapText="1"/>
    </xf>
    <xf numFmtId="165" fontId="6" fillId="10" borderId="0" xfId="1" applyNumberFormat="1" applyFont="1" applyFill="1" applyBorder="1"/>
    <xf numFmtId="0" fontId="5" fillId="9" borderId="17" xfId="0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right" vertical="center"/>
    </xf>
    <xf numFmtId="165" fontId="5" fillId="4" borderId="17" xfId="1" applyNumberFormat="1" applyFont="1" applyFill="1" applyBorder="1" applyAlignment="1">
      <alignment horizontal="right" vertical="center"/>
    </xf>
    <xf numFmtId="165" fontId="5" fillId="5" borderId="17" xfId="1" applyNumberFormat="1" applyFont="1" applyFill="1" applyBorder="1" applyAlignment="1">
      <alignment horizontal="right" vertical="center"/>
    </xf>
    <xf numFmtId="165" fontId="7" fillId="4" borderId="17" xfId="1" applyNumberFormat="1" applyFont="1" applyFill="1" applyBorder="1" applyAlignment="1">
      <alignment horizontal="right" vertical="center"/>
    </xf>
    <xf numFmtId="165" fontId="7" fillId="4" borderId="23" xfId="1" applyNumberFormat="1" applyFont="1" applyFill="1" applyBorder="1" applyAlignment="1">
      <alignment horizontal="right" vertical="center"/>
    </xf>
    <xf numFmtId="165" fontId="10" fillId="5" borderId="17" xfId="1" applyNumberFormat="1" applyFont="1" applyFill="1" applyBorder="1"/>
    <xf numFmtId="165" fontId="10" fillId="5" borderId="19" xfId="1" applyNumberFormat="1" applyFont="1" applyFill="1" applyBorder="1"/>
    <xf numFmtId="165" fontId="5" fillId="5" borderId="7" xfId="1" applyNumberFormat="1" applyFont="1" applyFill="1" applyBorder="1" applyAlignment="1">
      <alignment horizontal="right" vertical="center"/>
    </xf>
    <xf numFmtId="165" fontId="5" fillId="4" borderId="7" xfId="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164" fontId="1" fillId="9" borderId="3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right" vertical="center"/>
    </xf>
    <xf numFmtId="164" fontId="7" fillId="3" borderId="24" xfId="0" applyNumberFormat="1" applyFont="1" applyFill="1" applyBorder="1" applyAlignment="1">
      <alignment horizontal="right" vertical="center"/>
    </xf>
    <xf numFmtId="0" fontId="7" fillId="8" borderId="16" xfId="0" applyFont="1" applyFill="1" applyBorder="1" applyAlignment="1">
      <alignment horizontal="right" vertical="center" wrapText="1"/>
    </xf>
    <xf numFmtId="0" fontId="7" fillId="8" borderId="24" xfId="0" applyFont="1" applyFill="1" applyBorder="1" applyAlignment="1">
      <alignment horizontal="right" vertical="center" wrapText="1"/>
    </xf>
    <xf numFmtId="0" fontId="7" fillId="8" borderId="22" xfId="0" applyFont="1" applyFill="1" applyBorder="1" applyAlignment="1">
      <alignment horizontal="right" vertical="center" wrapText="1"/>
    </xf>
    <xf numFmtId="0" fontId="7" fillId="8" borderId="25" xfId="0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horizontal="right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4" fontId="7" fillId="9" borderId="15" xfId="0" applyNumberFormat="1" applyFont="1" applyFill="1" applyBorder="1" applyAlignment="1">
      <alignment horizontal="center" vertical="center" wrapText="1"/>
    </xf>
    <xf numFmtId="4" fontId="7" fillId="9" borderId="14" xfId="0" applyNumberFormat="1" applyFont="1" applyFill="1" applyBorder="1" applyAlignment="1">
      <alignment horizontal="center" vertical="center" wrapText="1"/>
    </xf>
    <xf numFmtId="164" fontId="1" fillId="9" borderId="11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horizontal="right" vertical="center"/>
    </xf>
    <xf numFmtId="3" fontId="10" fillId="5" borderId="2" xfId="0" applyNumberFormat="1" applyFont="1" applyFill="1" applyBorder="1"/>
    <xf numFmtId="3" fontId="10" fillId="5" borderId="12" xfId="0" applyNumberFormat="1" applyFont="1" applyFill="1" applyBorder="1"/>
    <xf numFmtId="0" fontId="1" fillId="11" borderId="27" xfId="0" applyFont="1" applyFill="1" applyBorder="1" applyAlignment="1">
      <alignment horizontal="left" vertical="center"/>
    </xf>
    <xf numFmtId="164" fontId="1" fillId="3" borderId="28" xfId="0" applyNumberFormat="1" applyFont="1" applyFill="1" applyBorder="1" applyAlignment="1">
      <alignment horizontal="left" vertical="center"/>
    </xf>
    <xf numFmtId="164" fontId="14" fillId="3" borderId="28" xfId="0" applyNumberFormat="1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" fillId="11" borderId="30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4" fillId="12" borderId="28" xfId="0" applyFont="1" applyFill="1" applyBorder="1" applyAlignment="1">
      <alignment horizontal="left" vertical="center"/>
    </xf>
    <xf numFmtId="0" fontId="0" fillId="12" borderId="0" xfId="0" applyFill="1"/>
    <xf numFmtId="3" fontId="1" fillId="12" borderId="28" xfId="0" applyNumberFormat="1" applyFont="1" applyFill="1" applyBorder="1" applyAlignment="1">
      <alignment horizontal="right" vertical="center"/>
    </xf>
    <xf numFmtId="3" fontId="14" fillId="12" borderId="28" xfId="0" applyNumberFormat="1" applyFont="1" applyFill="1" applyBorder="1" applyAlignment="1">
      <alignment horizontal="right" vertical="center"/>
    </xf>
    <xf numFmtId="3" fontId="1" fillId="4" borderId="28" xfId="0" applyNumberFormat="1" applyFont="1" applyFill="1" applyBorder="1" applyAlignment="1">
      <alignment horizontal="right" vertical="center"/>
    </xf>
    <xf numFmtId="0" fontId="14" fillId="4" borderId="28" xfId="0" applyFont="1" applyFill="1" applyBorder="1" applyAlignment="1">
      <alignment horizontal="left" vertical="center"/>
    </xf>
    <xf numFmtId="3" fontId="14" fillId="4" borderId="28" xfId="0" applyNumberFormat="1" applyFont="1" applyFill="1" applyBorder="1" applyAlignment="1">
      <alignment horizontal="right" vertical="center"/>
    </xf>
    <xf numFmtId="3" fontId="13" fillId="0" borderId="0" xfId="0" applyNumberFormat="1" applyFont="1"/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3" fontId="0" fillId="0" borderId="1" xfId="0" applyNumberFormat="1" applyBorder="1"/>
    <xf numFmtId="0" fontId="7" fillId="6" borderId="1" xfId="0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3" fontId="6" fillId="0" borderId="1" xfId="0" applyNumberFormat="1" applyFont="1" applyBorder="1"/>
    <xf numFmtId="3" fontId="0" fillId="0" borderId="0" xfId="0" applyNumberFormat="1"/>
    <xf numFmtId="3" fontId="5" fillId="9" borderId="1" xfId="0" applyNumberFormat="1" applyFont="1" applyFill="1" applyBorder="1" applyAlignment="1">
      <alignment horizontal="center" wrapText="1"/>
    </xf>
    <xf numFmtId="3" fontId="4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5" fillId="9" borderId="6" xfId="0" applyNumberFormat="1" applyFont="1" applyFill="1" applyBorder="1" applyAlignment="1">
      <alignment horizontal="center" wrapText="1"/>
    </xf>
    <xf numFmtId="3" fontId="5" fillId="9" borderId="7" xfId="0" applyNumberFormat="1" applyFont="1" applyFill="1" applyBorder="1" applyAlignment="1">
      <alignment horizontal="center" wrapText="1"/>
    </xf>
    <xf numFmtId="3" fontId="4" fillId="4" borderId="6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10" fillId="0" borderId="7" xfId="0" applyNumberFormat="1" applyFont="1" applyBorder="1" applyAlignment="1">
      <alignment horizontal="right"/>
    </xf>
    <xf numFmtId="3" fontId="10" fillId="5" borderId="6" xfId="0" applyNumberFormat="1" applyFont="1" applyFill="1" applyBorder="1" applyAlignment="1">
      <alignment horizontal="right"/>
    </xf>
    <xf numFmtId="3" fontId="10" fillId="5" borderId="8" xfId="0" applyNumberFormat="1" applyFont="1" applyFill="1" applyBorder="1" applyAlignment="1">
      <alignment horizontal="right"/>
    </xf>
    <xf numFmtId="3" fontId="5" fillId="9" borderId="2" xfId="0" applyNumberFormat="1" applyFont="1" applyFill="1" applyBorder="1" applyAlignment="1">
      <alignment horizontal="center" wrapText="1"/>
    </xf>
    <xf numFmtId="3" fontId="4" fillId="4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5" fillId="9" borderId="31" xfId="0" applyNumberFormat="1" applyFont="1" applyFill="1" applyBorder="1" applyAlignment="1">
      <alignment horizontal="center" wrapText="1"/>
    </xf>
    <xf numFmtId="3" fontId="4" fillId="4" borderId="31" xfId="0" applyNumberFormat="1" applyFont="1" applyFill="1" applyBorder="1" applyAlignment="1">
      <alignment horizontal="right"/>
    </xf>
    <xf numFmtId="3" fontId="5" fillId="5" borderId="31" xfId="0" applyNumberFormat="1" applyFont="1" applyFill="1" applyBorder="1" applyAlignment="1">
      <alignment horizontal="right"/>
    </xf>
    <xf numFmtId="3" fontId="4" fillId="5" borderId="31" xfId="0" applyNumberFormat="1" applyFont="1" applyFill="1" applyBorder="1" applyAlignment="1">
      <alignment horizontal="right"/>
    </xf>
    <xf numFmtId="3" fontId="5" fillId="4" borderId="31" xfId="0" applyNumberFormat="1" applyFont="1" applyFill="1" applyBorder="1" applyAlignment="1">
      <alignment horizontal="right"/>
    </xf>
    <xf numFmtId="3" fontId="7" fillId="4" borderId="31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A16" workbookViewId="0">
      <selection activeCell="J43" sqref="J42:J43"/>
    </sheetView>
  </sheetViews>
  <sheetFormatPr defaultRowHeight="15" x14ac:dyDescent="0.25"/>
  <cols>
    <col min="1" max="1" width="15.7109375" style="1" customWidth="1"/>
    <col min="2" max="2" width="60.140625" style="1" bestFit="1" customWidth="1"/>
    <col min="3" max="3" width="13.7109375" style="1" bestFit="1" customWidth="1"/>
    <col min="4" max="4" width="16.85546875" style="1" bestFit="1" customWidth="1"/>
    <col min="5" max="5" width="16.85546875" style="1" customWidth="1"/>
    <col min="6" max="6" width="11.85546875" style="53" customWidth="1"/>
    <col min="7" max="23" width="11.140625" style="1" customWidth="1"/>
    <col min="24" max="24" width="12.28515625" style="1" customWidth="1"/>
    <col min="25" max="16384" width="9.140625" style="1"/>
  </cols>
  <sheetData>
    <row r="1" spans="1:24" x14ac:dyDescent="0.25">
      <c r="A1" s="72" t="s">
        <v>39</v>
      </c>
    </row>
    <row r="2" spans="1:24" x14ac:dyDescent="0.25">
      <c r="A2" s="73" t="s">
        <v>40</v>
      </c>
    </row>
    <row r="3" spans="1:24" x14ac:dyDescent="0.25">
      <c r="A3" s="73"/>
    </row>
    <row r="4" spans="1:24" ht="15.75" thickBot="1" x14ac:dyDescent="0.3">
      <c r="A4" s="72" t="s">
        <v>38</v>
      </c>
    </row>
    <row r="5" spans="1:24" s="7" customFormat="1" ht="63.75" customHeight="1" x14ac:dyDescent="0.25">
      <c r="A5" s="6"/>
      <c r="B5" s="39"/>
      <c r="C5" s="87" t="s">
        <v>29</v>
      </c>
      <c r="D5" s="88"/>
      <c r="E5" s="89"/>
      <c r="F5" s="54"/>
      <c r="G5" s="87" t="s">
        <v>30</v>
      </c>
      <c r="H5" s="88"/>
      <c r="I5" s="88"/>
      <c r="J5" s="87" t="s">
        <v>31</v>
      </c>
      <c r="K5" s="88"/>
      <c r="L5" s="89"/>
      <c r="M5" s="88" t="s">
        <v>32</v>
      </c>
      <c r="N5" s="88"/>
      <c r="O5" s="88"/>
      <c r="P5" s="87" t="s">
        <v>33</v>
      </c>
      <c r="Q5" s="88"/>
      <c r="R5" s="89"/>
      <c r="S5" s="88" t="s">
        <v>34</v>
      </c>
      <c r="T5" s="88"/>
      <c r="U5" s="88"/>
      <c r="V5" s="87" t="s">
        <v>35</v>
      </c>
      <c r="W5" s="88"/>
      <c r="X5" s="89"/>
    </row>
    <row r="6" spans="1:24" s="26" customFormat="1" ht="26.25" x14ac:dyDescent="0.25">
      <c r="A6" s="42"/>
      <c r="B6" s="43"/>
      <c r="C6" s="35" t="s">
        <v>13</v>
      </c>
      <c r="D6" s="37" t="s">
        <v>21</v>
      </c>
      <c r="E6" s="62" t="s">
        <v>27</v>
      </c>
      <c r="F6" s="55"/>
      <c r="G6" s="128" t="s">
        <v>12</v>
      </c>
      <c r="H6" s="122" t="s">
        <v>28</v>
      </c>
      <c r="I6" s="140" t="s">
        <v>41</v>
      </c>
      <c r="J6" s="128" t="s">
        <v>12</v>
      </c>
      <c r="K6" s="122" t="s">
        <v>28</v>
      </c>
      <c r="L6" s="129" t="s">
        <v>41</v>
      </c>
      <c r="M6" s="146" t="s">
        <v>12</v>
      </c>
      <c r="N6" s="122" t="s">
        <v>28</v>
      </c>
      <c r="O6" s="140" t="s">
        <v>41</v>
      </c>
      <c r="P6" s="128" t="s">
        <v>12</v>
      </c>
      <c r="Q6" s="122" t="s">
        <v>28</v>
      </c>
      <c r="R6" s="129" t="s">
        <v>41</v>
      </c>
      <c r="S6" s="146" t="s">
        <v>12</v>
      </c>
      <c r="T6" s="122" t="s">
        <v>28</v>
      </c>
      <c r="U6" s="140" t="s">
        <v>41</v>
      </c>
      <c r="V6" s="128" t="s">
        <v>12</v>
      </c>
      <c r="W6" s="122" t="s">
        <v>28</v>
      </c>
      <c r="X6" s="129" t="s">
        <v>41</v>
      </c>
    </row>
    <row r="7" spans="1:24" ht="15.4" customHeight="1" x14ac:dyDescent="0.25">
      <c r="A7" s="8" t="s">
        <v>0</v>
      </c>
      <c r="B7" s="9" t="s">
        <v>1</v>
      </c>
      <c r="C7" s="10">
        <v>274260</v>
      </c>
      <c r="D7" s="11">
        <f>+H7+I7+K7+L7+N7+O7+Q7+R7+T7+U7+W7+X7</f>
        <v>0</v>
      </c>
      <c r="E7" s="63">
        <f>D7/C7</f>
        <v>0</v>
      </c>
      <c r="F7" s="56"/>
      <c r="G7" s="130"/>
      <c r="H7" s="123">
        <v>0</v>
      </c>
      <c r="I7" s="141">
        <v>0</v>
      </c>
      <c r="J7" s="130"/>
      <c r="K7" s="123">
        <v>0</v>
      </c>
      <c r="L7" s="152">
        <v>0</v>
      </c>
      <c r="M7" s="147"/>
      <c r="N7" s="123">
        <v>0</v>
      </c>
      <c r="O7" s="141">
        <v>0</v>
      </c>
      <c r="P7" s="130"/>
      <c r="Q7" s="123">
        <v>0</v>
      </c>
      <c r="R7" s="152">
        <v>0</v>
      </c>
      <c r="S7" s="147"/>
      <c r="T7" s="123">
        <v>0</v>
      </c>
      <c r="U7" s="141">
        <v>0</v>
      </c>
      <c r="V7" s="130">
        <v>274260</v>
      </c>
      <c r="W7" s="123">
        <v>0</v>
      </c>
      <c r="X7" s="131">
        <v>0</v>
      </c>
    </row>
    <row r="8" spans="1:24" ht="15.4" customHeight="1" x14ac:dyDescent="0.25">
      <c r="A8" s="8" t="s">
        <v>2</v>
      </c>
      <c r="B8" s="9" t="s">
        <v>3</v>
      </c>
      <c r="C8" s="10">
        <v>99999.999999999985</v>
      </c>
      <c r="D8" s="11">
        <f t="shared" ref="D8:D21" si="0">+H8+I8+K8+L8+N8+O8+Q8+R8+T8+U8+W8+X8</f>
        <v>205955.52</v>
      </c>
      <c r="E8" s="64">
        <f t="shared" ref="E8:E21" si="1">D8/C8</f>
        <v>2.0595552000000001</v>
      </c>
      <c r="F8" s="57"/>
      <c r="G8" s="130"/>
      <c r="H8" s="123">
        <v>0</v>
      </c>
      <c r="I8" s="141">
        <v>0</v>
      </c>
      <c r="J8" s="130"/>
      <c r="K8" s="123">
        <v>0</v>
      </c>
      <c r="L8" s="152">
        <v>0</v>
      </c>
      <c r="M8" s="147"/>
      <c r="N8" s="123">
        <v>0</v>
      </c>
      <c r="O8" s="141">
        <v>0</v>
      </c>
      <c r="P8" s="130"/>
      <c r="Q8" s="123">
        <v>0</v>
      </c>
      <c r="R8" s="152">
        <v>0</v>
      </c>
      <c r="S8" s="147"/>
      <c r="T8" s="123">
        <v>0</v>
      </c>
      <c r="U8" s="141">
        <v>0</v>
      </c>
      <c r="V8" s="130">
        <v>99999.999999999985</v>
      </c>
      <c r="W8" s="123">
        <v>0</v>
      </c>
      <c r="X8" s="131">
        <v>205955.52</v>
      </c>
    </row>
    <row r="9" spans="1:24" ht="15.4" customHeight="1" x14ac:dyDescent="0.25">
      <c r="A9" s="8">
        <v>1551</v>
      </c>
      <c r="B9" s="9" t="s">
        <v>4</v>
      </c>
      <c r="C9" s="10">
        <v>2900000</v>
      </c>
      <c r="D9" s="11">
        <f t="shared" si="0"/>
        <v>0</v>
      </c>
      <c r="E9" s="64">
        <f t="shared" si="1"/>
        <v>0</v>
      </c>
      <c r="F9" s="57"/>
      <c r="G9" s="130"/>
      <c r="H9" s="123">
        <v>0</v>
      </c>
      <c r="I9" s="141">
        <v>0</v>
      </c>
      <c r="J9" s="130"/>
      <c r="K9" s="123">
        <v>0</v>
      </c>
      <c r="L9" s="152">
        <v>0</v>
      </c>
      <c r="M9" s="147"/>
      <c r="N9" s="123">
        <v>0</v>
      </c>
      <c r="O9" s="141">
        <v>0</v>
      </c>
      <c r="P9" s="130"/>
      <c r="Q9" s="123">
        <v>0</v>
      </c>
      <c r="R9" s="152">
        <v>0</v>
      </c>
      <c r="S9" s="147"/>
      <c r="T9" s="123">
        <v>0</v>
      </c>
      <c r="U9" s="141">
        <v>0</v>
      </c>
      <c r="V9" s="130">
        <v>2900000</v>
      </c>
      <c r="W9" s="123">
        <v>0</v>
      </c>
      <c r="X9" s="131">
        <v>0</v>
      </c>
    </row>
    <row r="10" spans="1:24" ht="15.4" customHeight="1" x14ac:dyDescent="0.25">
      <c r="A10" s="8" t="s">
        <v>5</v>
      </c>
      <c r="B10" s="9" t="s">
        <v>26</v>
      </c>
      <c r="C10" s="10">
        <v>114000</v>
      </c>
      <c r="D10" s="11">
        <f t="shared" si="0"/>
        <v>0</v>
      </c>
      <c r="E10" s="64">
        <f t="shared" si="1"/>
        <v>0</v>
      </c>
      <c r="F10" s="57"/>
      <c r="G10" s="130"/>
      <c r="H10" s="123">
        <v>0</v>
      </c>
      <c r="I10" s="141">
        <v>0</v>
      </c>
      <c r="J10" s="130"/>
      <c r="K10" s="123">
        <v>0</v>
      </c>
      <c r="L10" s="152">
        <v>0</v>
      </c>
      <c r="M10" s="147"/>
      <c r="N10" s="123">
        <v>0</v>
      </c>
      <c r="O10" s="141">
        <v>0</v>
      </c>
      <c r="P10" s="130"/>
      <c r="Q10" s="123">
        <v>0</v>
      </c>
      <c r="R10" s="152">
        <v>0</v>
      </c>
      <c r="S10" s="147"/>
      <c r="T10" s="123">
        <v>0</v>
      </c>
      <c r="U10" s="141">
        <v>0</v>
      </c>
      <c r="V10" s="130">
        <v>114000</v>
      </c>
      <c r="W10" s="123">
        <v>0</v>
      </c>
      <c r="X10" s="131">
        <v>0</v>
      </c>
    </row>
    <row r="11" spans="1:24" ht="15.4" customHeight="1" x14ac:dyDescent="0.25">
      <c r="A11" s="16"/>
      <c r="B11" s="17" t="s">
        <v>14</v>
      </c>
      <c r="C11" s="4">
        <f>SUM(C7:C10)</f>
        <v>3388260</v>
      </c>
      <c r="D11" s="5">
        <f t="shared" si="0"/>
        <v>205955.52</v>
      </c>
      <c r="E11" s="65">
        <f t="shared" si="1"/>
        <v>6.0785040109082533E-2</v>
      </c>
      <c r="F11" s="57"/>
      <c r="G11" s="132">
        <f t="shared" ref="D11:W11" si="2">SUM(G7:G10)</f>
        <v>0</v>
      </c>
      <c r="H11" s="124">
        <v>0</v>
      </c>
      <c r="I11" s="142">
        <v>0</v>
      </c>
      <c r="J11" s="132">
        <f t="shared" si="2"/>
        <v>0</v>
      </c>
      <c r="K11" s="124">
        <v>0</v>
      </c>
      <c r="L11" s="153">
        <v>0</v>
      </c>
      <c r="M11" s="148">
        <f t="shared" si="2"/>
        <v>0</v>
      </c>
      <c r="N11" s="124">
        <v>0</v>
      </c>
      <c r="O11" s="142">
        <v>0</v>
      </c>
      <c r="P11" s="132">
        <f t="shared" si="2"/>
        <v>0</v>
      </c>
      <c r="Q11" s="124">
        <v>0</v>
      </c>
      <c r="R11" s="153">
        <v>0</v>
      </c>
      <c r="S11" s="148">
        <f t="shared" si="2"/>
        <v>0</v>
      </c>
      <c r="T11" s="124">
        <v>0</v>
      </c>
      <c r="U11" s="142">
        <v>0</v>
      </c>
      <c r="V11" s="132">
        <f t="shared" si="2"/>
        <v>3388260</v>
      </c>
      <c r="W11" s="124">
        <v>0</v>
      </c>
      <c r="X11" s="133">
        <v>205955.52</v>
      </c>
    </row>
    <row r="12" spans="1:24" ht="15.4" customHeight="1" x14ac:dyDescent="0.25">
      <c r="A12" s="16"/>
      <c r="B12" s="17" t="s">
        <v>15</v>
      </c>
      <c r="C12" s="4">
        <v>10000</v>
      </c>
      <c r="D12" s="5">
        <f t="shared" si="0"/>
        <v>0</v>
      </c>
      <c r="E12" s="65">
        <f t="shared" si="1"/>
        <v>0</v>
      </c>
      <c r="F12" s="57"/>
      <c r="G12" s="134"/>
      <c r="H12" s="125">
        <v>0</v>
      </c>
      <c r="I12" s="143">
        <v>0</v>
      </c>
      <c r="J12" s="134"/>
      <c r="K12" s="125">
        <v>0</v>
      </c>
      <c r="L12" s="154">
        <v>0</v>
      </c>
      <c r="M12" s="149"/>
      <c r="N12" s="125">
        <v>0</v>
      </c>
      <c r="O12" s="143">
        <v>0</v>
      </c>
      <c r="P12" s="134"/>
      <c r="Q12" s="125">
        <v>0</v>
      </c>
      <c r="R12" s="154">
        <v>0</v>
      </c>
      <c r="S12" s="149"/>
      <c r="T12" s="125">
        <v>0</v>
      </c>
      <c r="U12" s="143">
        <v>0</v>
      </c>
      <c r="V12" s="134">
        <v>10000</v>
      </c>
      <c r="W12" s="125">
        <v>0</v>
      </c>
      <c r="X12" s="133">
        <v>0</v>
      </c>
    </row>
    <row r="13" spans="1:24" ht="15.4" customHeight="1" x14ac:dyDescent="0.25">
      <c r="A13" s="8" t="s">
        <v>6</v>
      </c>
      <c r="B13" s="9" t="s">
        <v>7</v>
      </c>
      <c r="C13" s="10">
        <v>17751352</v>
      </c>
      <c r="D13" s="11">
        <f t="shared" si="0"/>
        <v>2904384.0899999989</v>
      </c>
      <c r="E13" s="64">
        <f t="shared" si="1"/>
        <v>0.16361481029726632</v>
      </c>
      <c r="F13" s="57"/>
      <c r="G13" s="130">
        <v>9986541</v>
      </c>
      <c r="H13" s="123">
        <v>751931.47999999986</v>
      </c>
      <c r="I13" s="141">
        <v>734536.51999999967</v>
      </c>
      <c r="J13" s="130">
        <v>1008000</v>
      </c>
      <c r="K13" s="123">
        <v>83169.649999999994</v>
      </c>
      <c r="L13" s="152">
        <v>84879.139999999985</v>
      </c>
      <c r="M13" s="147">
        <v>649000</v>
      </c>
      <c r="N13" s="123">
        <v>68730.040000000008</v>
      </c>
      <c r="O13" s="141">
        <v>71493.759999999995</v>
      </c>
      <c r="P13" s="130"/>
      <c r="Q13" s="123">
        <v>0</v>
      </c>
      <c r="R13" s="152">
        <v>0</v>
      </c>
      <c r="S13" s="147">
        <v>6107811</v>
      </c>
      <c r="T13" s="123">
        <v>0</v>
      </c>
      <c r="U13" s="141">
        <v>0</v>
      </c>
      <c r="V13" s="130">
        <v>0</v>
      </c>
      <c r="W13" s="123">
        <v>550333.07999999984</v>
      </c>
      <c r="X13" s="131">
        <v>559310.41999999993</v>
      </c>
    </row>
    <row r="14" spans="1:24" ht="15.4" customHeight="1" x14ac:dyDescent="0.25">
      <c r="A14" s="8" t="s">
        <v>8</v>
      </c>
      <c r="B14" s="9" t="s">
        <v>9</v>
      </c>
      <c r="C14" s="10">
        <v>8514933</v>
      </c>
      <c r="D14" s="11">
        <f t="shared" si="0"/>
        <v>1109108.8900000001</v>
      </c>
      <c r="E14" s="64">
        <f t="shared" si="1"/>
        <v>0.13025456453973275</v>
      </c>
      <c r="F14" s="57"/>
      <c r="G14" s="130"/>
      <c r="H14" s="123">
        <v>0</v>
      </c>
      <c r="I14" s="141">
        <v>0</v>
      </c>
      <c r="J14" s="130"/>
      <c r="K14" s="123">
        <v>0</v>
      </c>
      <c r="L14" s="152">
        <v>0</v>
      </c>
      <c r="M14" s="147"/>
      <c r="N14" s="123">
        <v>0</v>
      </c>
      <c r="O14" s="141">
        <v>0</v>
      </c>
      <c r="P14" s="130"/>
      <c r="Q14" s="123">
        <v>0</v>
      </c>
      <c r="R14" s="152">
        <v>0</v>
      </c>
      <c r="S14" s="147">
        <v>8514933</v>
      </c>
      <c r="T14" s="123">
        <v>544843.47000000009</v>
      </c>
      <c r="U14" s="141">
        <v>564265.42000000004</v>
      </c>
      <c r="V14" s="130"/>
      <c r="W14" s="123">
        <v>0</v>
      </c>
      <c r="X14" s="131">
        <v>0</v>
      </c>
    </row>
    <row r="15" spans="1:24" ht="15.4" customHeight="1" x14ac:dyDescent="0.25">
      <c r="A15" s="8" t="s">
        <v>10</v>
      </c>
      <c r="B15" s="9" t="s">
        <v>11</v>
      </c>
      <c r="C15" s="10">
        <v>9262587.9999999963</v>
      </c>
      <c r="D15" s="11">
        <f t="shared" si="0"/>
        <v>1381235.4300000004</v>
      </c>
      <c r="E15" s="64">
        <f t="shared" si="1"/>
        <v>0.14911981726921256</v>
      </c>
      <c r="F15" s="57"/>
      <c r="G15" s="135">
        <v>3378889</v>
      </c>
      <c r="H15" s="126">
        <v>254369.31000000029</v>
      </c>
      <c r="I15" s="144">
        <v>245855.99000000031</v>
      </c>
      <c r="J15" s="135">
        <v>352136</v>
      </c>
      <c r="K15" s="126">
        <v>27404.89</v>
      </c>
      <c r="L15" s="155">
        <v>29017.23000000001</v>
      </c>
      <c r="M15" s="150">
        <v>230080</v>
      </c>
      <c r="N15" s="126">
        <v>23481.26</v>
      </c>
      <c r="O15" s="144">
        <v>24279.46</v>
      </c>
      <c r="P15" s="135">
        <v>45250</v>
      </c>
      <c r="Q15" s="126">
        <v>1044.42</v>
      </c>
      <c r="R15" s="155">
        <v>101.4</v>
      </c>
      <c r="S15" s="150">
        <v>5256232.9999999991</v>
      </c>
      <c r="T15" s="126">
        <v>385988.64999999979</v>
      </c>
      <c r="U15" s="144">
        <v>389692.81999999989</v>
      </c>
      <c r="V15" s="135">
        <v>0</v>
      </c>
      <c r="W15" s="126">
        <v>0</v>
      </c>
      <c r="X15" s="131">
        <v>0</v>
      </c>
    </row>
    <row r="16" spans="1:24" ht="38.25" customHeight="1" x14ac:dyDescent="0.25">
      <c r="A16" s="21" t="s">
        <v>16</v>
      </c>
      <c r="B16" s="9" t="s">
        <v>17</v>
      </c>
      <c r="C16" s="10">
        <v>1079927</v>
      </c>
      <c r="D16" s="11">
        <f t="shared" si="0"/>
        <v>139017.26999999999</v>
      </c>
      <c r="E16" s="64">
        <f t="shared" si="1"/>
        <v>0.12872839553043863</v>
      </c>
      <c r="F16" s="57"/>
      <c r="G16" s="135">
        <v>8000</v>
      </c>
      <c r="H16" s="126">
        <v>554.28</v>
      </c>
      <c r="I16" s="144">
        <v>1820</v>
      </c>
      <c r="J16" s="135">
        <v>41250</v>
      </c>
      <c r="K16" s="126">
        <v>624.53</v>
      </c>
      <c r="L16" s="155">
        <v>1308</v>
      </c>
      <c r="M16" s="150">
        <v>37090</v>
      </c>
      <c r="N16" s="126">
        <v>197.48</v>
      </c>
      <c r="O16" s="144">
        <v>139.55000000000001</v>
      </c>
      <c r="P16" s="135">
        <v>133875</v>
      </c>
      <c r="Q16" s="126">
        <v>3090</v>
      </c>
      <c r="R16" s="155">
        <v>300</v>
      </c>
      <c r="S16" s="150">
        <v>859711.99999999988</v>
      </c>
      <c r="T16" s="126">
        <v>32011.71</v>
      </c>
      <c r="U16" s="144">
        <v>98971.72</v>
      </c>
      <c r="V16" s="135">
        <v>0</v>
      </c>
      <c r="W16" s="126">
        <v>0</v>
      </c>
      <c r="X16" s="131">
        <v>0</v>
      </c>
    </row>
    <row r="17" spans="1:24" ht="38.25" customHeight="1" x14ac:dyDescent="0.25">
      <c r="A17" s="77" t="s">
        <v>18</v>
      </c>
      <c r="B17" s="78"/>
      <c r="C17" s="22">
        <f>C13+C14+C15+C16</f>
        <v>36608800</v>
      </c>
      <c r="D17" s="23">
        <f t="shared" si="0"/>
        <v>5533745.6799999997</v>
      </c>
      <c r="E17" s="66">
        <f t="shared" si="1"/>
        <v>0.15115889294377308</v>
      </c>
      <c r="F17" s="58"/>
      <c r="G17" s="136">
        <f t="shared" ref="D17:W17" si="3">G13+G14+G15+G16</f>
        <v>13373430</v>
      </c>
      <c r="H17" s="127">
        <v>1006855.0700000002</v>
      </c>
      <c r="I17" s="145">
        <v>982212.51</v>
      </c>
      <c r="J17" s="136">
        <f t="shared" si="3"/>
        <v>1401386</v>
      </c>
      <c r="K17" s="127">
        <v>111199.06999999999</v>
      </c>
      <c r="L17" s="156">
        <v>115204.37</v>
      </c>
      <c r="M17" s="151">
        <f t="shared" si="3"/>
        <v>916170</v>
      </c>
      <c r="N17" s="127">
        <v>92408.78</v>
      </c>
      <c r="O17" s="145">
        <v>95912.77</v>
      </c>
      <c r="P17" s="136">
        <f t="shared" si="3"/>
        <v>179125</v>
      </c>
      <c r="Q17" s="127">
        <v>4134.42</v>
      </c>
      <c r="R17" s="156">
        <v>401.4</v>
      </c>
      <c r="S17" s="151">
        <f t="shared" si="3"/>
        <v>20738689</v>
      </c>
      <c r="T17" s="127">
        <v>962843.82999999984</v>
      </c>
      <c r="U17" s="145">
        <v>1052929.96</v>
      </c>
      <c r="V17" s="136">
        <f t="shared" si="3"/>
        <v>0</v>
      </c>
      <c r="W17" s="127">
        <v>550333.07999999984</v>
      </c>
      <c r="X17" s="131">
        <v>559310.41999999993</v>
      </c>
    </row>
    <row r="18" spans="1:24" ht="38.25" customHeight="1" x14ac:dyDescent="0.25">
      <c r="A18" s="79" t="s">
        <v>19</v>
      </c>
      <c r="B18" s="80"/>
      <c r="C18" s="22">
        <v>215000</v>
      </c>
      <c r="D18" s="23">
        <f>+H18+I18+K18+L18+N18+O18+Q18+R18+T18+U18+W18+X18</f>
        <v>3796.639999999999</v>
      </c>
      <c r="E18" s="66">
        <f t="shared" si="1"/>
        <v>1.7658790697674415E-2</v>
      </c>
      <c r="F18" s="58"/>
      <c r="G18" s="136"/>
      <c r="H18" s="127">
        <v>0</v>
      </c>
      <c r="I18" s="145">
        <v>0</v>
      </c>
      <c r="J18" s="136"/>
      <c r="K18" s="127">
        <v>0</v>
      </c>
      <c r="L18" s="156">
        <v>0</v>
      </c>
      <c r="M18" s="151">
        <v>215000</v>
      </c>
      <c r="N18" s="127">
        <v>0</v>
      </c>
      <c r="O18" s="145">
        <v>3796.639999999999</v>
      </c>
      <c r="P18" s="136"/>
      <c r="Q18" s="127">
        <v>0</v>
      </c>
      <c r="R18" s="156">
        <v>0</v>
      </c>
      <c r="S18" s="151"/>
      <c r="T18" s="127">
        <v>0</v>
      </c>
      <c r="U18" s="145">
        <v>0</v>
      </c>
      <c r="V18" s="136"/>
      <c r="W18" s="127">
        <v>0</v>
      </c>
      <c r="X18" s="131">
        <v>0</v>
      </c>
    </row>
    <row r="19" spans="1:24" ht="38.25" customHeight="1" x14ac:dyDescent="0.25">
      <c r="A19" s="81" t="s">
        <v>20</v>
      </c>
      <c r="B19" s="82"/>
      <c r="C19" s="27">
        <v>18004702</v>
      </c>
      <c r="D19" s="28">
        <f>+H19+I19+K19+L19+N19+O19+Q19+R19+T19+U19+W19+X19</f>
        <v>2282047.8700000006</v>
      </c>
      <c r="E19" s="67">
        <f t="shared" si="1"/>
        <v>0.12674732800354044</v>
      </c>
      <c r="F19" s="58"/>
      <c r="G19" s="136">
        <v>350000</v>
      </c>
      <c r="H19" s="127">
        <v>11591.819999999998</v>
      </c>
      <c r="I19" s="145">
        <v>34609.39</v>
      </c>
      <c r="J19" s="136">
        <v>1921780</v>
      </c>
      <c r="K19" s="127">
        <v>86876.709999999963</v>
      </c>
      <c r="L19" s="156">
        <v>97814.65</v>
      </c>
      <c r="M19" s="151">
        <v>1874720</v>
      </c>
      <c r="N19" s="127">
        <v>88569.719999999987</v>
      </c>
      <c r="O19" s="145">
        <v>84070.32</v>
      </c>
      <c r="P19" s="136">
        <v>514883</v>
      </c>
      <c r="Q19" s="127">
        <v>2585.33</v>
      </c>
      <c r="R19" s="156">
        <v>3994.8</v>
      </c>
      <c r="S19" s="151">
        <v>4063237</v>
      </c>
      <c r="T19" s="127">
        <v>176225.28</v>
      </c>
      <c r="U19" s="145">
        <v>263520.68000000017</v>
      </c>
      <c r="V19" s="136">
        <v>9280082</v>
      </c>
      <c r="W19" s="127">
        <v>644818.09000000055</v>
      </c>
      <c r="X19" s="137">
        <v>787371.08000000007</v>
      </c>
    </row>
    <row r="20" spans="1:24" ht="15" customHeight="1" x14ac:dyDescent="0.25">
      <c r="A20" s="83" t="s">
        <v>24</v>
      </c>
      <c r="B20" s="84"/>
      <c r="C20" s="30">
        <f>+C12+C17+C18+C19</f>
        <v>54838502</v>
      </c>
      <c r="D20" s="138">
        <f>+D12+D17+D18+D19</f>
        <v>7819590.1899999995</v>
      </c>
      <c r="E20" s="68">
        <f t="shared" si="1"/>
        <v>0.1425930670024502</v>
      </c>
      <c r="F20" s="59"/>
      <c r="G20" s="138">
        <f t="shared" ref="D20:W20" si="4">+G12+G17+G18+G19</f>
        <v>13723430</v>
      </c>
      <c r="H20" s="138">
        <f t="shared" ref="H20:X20" si="5">+H12+H17+H18+H19</f>
        <v>1018446.8900000001</v>
      </c>
      <c r="I20" s="138">
        <f t="shared" si="5"/>
        <v>1016821.9</v>
      </c>
      <c r="J20" s="138">
        <f t="shared" si="5"/>
        <v>3323166</v>
      </c>
      <c r="K20" s="138">
        <f t="shared" si="5"/>
        <v>198075.77999999997</v>
      </c>
      <c r="L20" s="138">
        <f t="shared" si="5"/>
        <v>213019.02</v>
      </c>
      <c r="M20" s="138">
        <f t="shared" si="5"/>
        <v>3005890</v>
      </c>
      <c r="N20" s="138">
        <f t="shared" si="5"/>
        <v>180978.5</v>
      </c>
      <c r="O20" s="138">
        <f t="shared" si="5"/>
        <v>183779.73</v>
      </c>
      <c r="P20" s="138">
        <f t="shared" si="5"/>
        <v>694008</v>
      </c>
      <c r="Q20" s="138">
        <f t="shared" si="5"/>
        <v>6719.75</v>
      </c>
      <c r="R20" s="138">
        <f t="shared" si="5"/>
        <v>4396.2</v>
      </c>
      <c r="S20" s="138">
        <f t="shared" si="5"/>
        <v>24801926</v>
      </c>
      <c r="T20" s="138">
        <f t="shared" si="5"/>
        <v>1139069.1099999999</v>
      </c>
      <c r="U20" s="138">
        <f t="shared" si="5"/>
        <v>1316450.6400000001</v>
      </c>
      <c r="V20" s="138">
        <f t="shared" si="5"/>
        <v>9290082</v>
      </c>
      <c r="W20" s="138">
        <f t="shared" si="5"/>
        <v>1195151.1700000004</v>
      </c>
      <c r="X20" s="138">
        <f t="shared" si="5"/>
        <v>1346681.5</v>
      </c>
    </row>
    <row r="21" spans="1:24" ht="15.75" thickBot="1" x14ac:dyDescent="0.3">
      <c r="A21" s="85" t="s">
        <v>25</v>
      </c>
      <c r="B21" s="86"/>
      <c r="C21" s="32">
        <f>+C11+C20</f>
        <v>58226762</v>
      </c>
      <c r="D21" s="139">
        <f>+D11+D20</f>
        <v>8025545.709999999</v>
      </c>
      <c r="E21" s="69">
        <f t="shared" si="1"/>
        <v>0.13783259508746165</v>
      </c>
      <c r="F21" s="59"/>
      <c r="G21" s="139">
        <f t="shared" ref="D21:W21" si="6">+G11+G20</f>
        <v>13723430</v>
      </c>
      <c r="H21" s="139">
        <f t="shared" ref="H21:X21" si="7">+H11+H20</f>
        <v>1018446.8900000001</v>
      </c>
      <c r="I21" s="139">
        <f t="shared" si="7"/>
        <v>1016821.9</v>
      </c>
      <c r="J21" s="139">
        <f t="shared" si="7"/>
        <v>3323166</v>
      </c>
      <c r="K21" s="139">
        <f t="shared" si="7"/>
        <v>198075.77999999997</v>
      </c>
      <c r="L21" s="139">
        <f t="shared" si="7"/>
        <v>213019.02</v>
      </c>
      <c r="M21" s="139">
        <f t="shared" si="7"/>
        <v>3005890</v>
      </c>
      <c r="N21" s="139">
        <f t="shared" si="7"/>
        <v>180978.5</v>
      </c>
      <c r="O21" s="139">
        <f t="shared" si="7"/>
        <v>183779.73</v>
      </c>
      <c r="P21" s="139">
        <f t="shared" si="7"/>
        <v>694008</v>
      </c>
      <c r="Q21" s="139">
        <f t="shared" si="7"/>
        <v>6719.75</v>
      </c>
      <c r="R21" s="139">
        <f t="shared" si="7"/>
        <v>4396.2</v>
      </c>
      <c r="S21" s="139">
        <f t="shared" si="7"/>
        <v>24801926</v>
      </c>
      <c r="T21" s="139">
        <f t="shared" si="7"/>
        <v>1139069.1099999999</v>
      </c>
      <c r="U21" s="139">
        <f t="shared" si="7"/>
        <v>1316450.6400000001</v>
      </c>
      <c r="V21" s="139">
        <f t="shared" si="7"/>
        <v>12678342</v>
      </c>
      <c r="W21" s="139">
        <f t="shared" si="7"/>
        <v>1195151.1700000004</v>
      </c>
      <c r="X21" s="139">
        <f t="shared" si="7"/>
        <v>1552637.02</v>
      </c>
    </row>
    <row r="22" spans="1:24" x14ac:dyDescent="0.25">
      <c r="C22" s="25"/>
    </row>
    <row r="23" spans="1:24" x14ac:dyDescent="0.25">
      <c r="C23" s="25"/>
      <c r="E23" s="25"/>
    </row>
    <row r="24" spans="1:24" x14ac:dyDescent="0.25">
      <c r="A24" s="41"/>
      <c r="C24" s="25"/>
    </row>
    <row r="25" spans="1:24" ht="15.75" thickBot="1" x14ac:dyDescent="0.3">
      <c r="A25" s="72" t="s">
        <v>37</v>
      </c>
      <c r="C25" s="25"/>
      <c r="X25" s="1">
        <v>3515.92</v>
      </c>
    </row>
    <row r="26" spans="1:24" s="40" customFormat="1" ht="58.5" customHeight="1" x14ac:dyDescent="0.25">
      <c r="A26" s="44"/>
      <c r="B26" s="47"/>
      <c r="C26" s="74" t="s">
        <v>29</v>
      </c>
      <c r="D26" s="75"/>
      <c r="E26" s="76"/>
      <c r="F26" s="60"/>
      <c r="G26" s="74" t="s">
        <v>32</v>
      </c>
      <c r="H26" s="75"/>
      <c r="I26" s="90"/>
      <c r="J26" s="74" t="s">
        <v>34</v>
      </c>
      <c r="K26" s="75"/>
      <c r="L26" s="90"/>
      <c r="M26" s="74" t="s">
        <v>36</v>
      </c>
      <c r="N26" s="75"/>
      <c r="O26" s="76"/>
    </row>
    <row r="27" spans="1:24" ht="26.25" x14ac:dyDescent="0.25">
      <c r="A27" s="35" t="s">
        <v>22</v>
      </c>
      <c r="B27" s="36" t="s">
        <v>23</v>
      </c>
      <c r="C27" s="35" t="s">
        <v>13</v>
      </c>
      <c r="D27" s="38" t="s">
        <v>21</v>
      </c>
      <c r="E27" s="37" t="s">
        <v>27</v>
      </c>
      <c r="F27" s="55"/>
      <c r="G27" s="35" t="s">
        <v>12</v>
      </c>
      <c r="H27" s="38" t="s">
        <v>28</v>
      </c>
      <c r="I27" s="140" t="s">
        <v>41</v>
      </c>
      <c r="J27" s="35" t="s">
        <v>12</v>
      </c>
      <c r="K27" s="38" t="s">
        <v>28</v>
      </c>
      <c r="L27" s="140" t="s">
        <v>41</v>
      </c>
      <c r="M27" s="35" t="s">
        <v>12</v>
      </c>
      <c r="N27" s="38" t="s">
        <v>28</v>
      </c>
      <c r="O27" s="37" t="s">
        <v>41</v>
      </c>
    </row>
    <row r="28" spans="1:24" x14ac:dyDescent="0.25">
      <c r="A28" s="8" t="s">
        <v>0</v>
      </c>
      <c r="B28" s="9" t="s">
        <v>1</v>
      </c>
      <c r="C28" s="10">
        <v>377350</v>
      </c>
      <c r="D28" s="2">
        <f>+H28+I28+K28+L28+N28+O28</f>
        <v>19281.47</v>
      </c>
      <c r="E28" s="50">
        <f>D28/C28</f>
        <v>5.1097045183516633E-2</v>
      </c>
      <c r="F28" s="61"/>
      <c r="G28" s="12"/>
      <c r="H28" s="13"/>
      <c r="I28" s="93"/>
      <c r="J28" s="12"/>
      <c r="K28" s="13"/>
      <c r="L28" s="157"/>
      <c r="M28" s="19">
        <v>377350</v>
      </c>
      <c r="N28" s="14">
        <v>0</v>
      </c>
      <c r="O28" s="15">
        <v>19281.47</v>
      </c>
    </row>
    <row r="29" spans="1:24" x14ac:dyDescent="0.25">
      <c r="A29" s="8">
        <v>1551</v>
      </c>
      <c r="B29" s="9" t="s">
        <v>4</v>
      </c>
      <c r="C29" s="10">
        <v>245071</v>
      </c>
      <c r="D29" s="2">
        <f>+H29+I29+K29+L29+N29+O29</f>
        <v>12026.61</v>
      </c>
      <c r="E29" s="50">
        <f t="shared" ref="E29:E35" si="8">D29/C29</f>
        <v>4.9073982641765039E-2</v>
      </c>
      <c r="F29" s="61"/>
      <c r="G29" s="12"/>
      <c r="H29" s="13"/>
      <c r="I29" s="93"/>
      <c r="J29" s="12"/>
      <c r="K29" s="13"/>
      <c r="L29" s="157"/>
      <c r="M29" s="19">
        <v>245071</v>
      </c>
      <c r="N29" s="14"/>
      <c r="O29" s="15">
        <v>12026.61</v>
      </c>
    </row>
    <row r="30" spans="1:24" x14ac:dyDescent="0.25">
      <c r="A30" s="16"/>
      <c r="B30" s="17" t="s">
        <v>14</v>
      </c>
      <c r="C30" s="4">
        <f>SUM(C28:C29)</f>
        <v>622421</v>
      </c>
      <c r="D30" s="3">
        <f>SUM(D28:D29)</f>
        <v>31308.080000000002</v>
      </c>
      <c r="E30" s="70">
        <f t="shared" si="8"/>
        <v>5.0300487933408418E-2</v>
      </c>
      <c r="F30" s="57"/>
      <c r="G30" s="4">
        <f t="shared" ref="G30:N30" si="9">SUM(G28:G29)</f>
        <v>0</v>
      </c>
      <c r="H30" s="3">
        <f t="shared" si="9"/>
        <v>0</v>
      </c>
      <c r="I30" s="92"/>
      <c r="J30" s="4">
        <f t="shared" si="9"/>
        <v>0</v>
      </c>
      <c r="K30" s="3">
        <f t="shared" si="9"/>
        <v>0</v>
      </c>
      <c r="L30" s="92"/>
      <c r="M30" s="4">
        <f>SUM(M28:M29)</f>
        <v>622421</v>
      </c>
      <c r="N30" s="3">
        <f>SUM(N28:N29)</f>
        <v>0</v>
      </c>
      <c r="O30" s="5">
        <f>SUM(O28:O29)</f>
        <v>31308.080000000002</v>
      </c>
    </row>
    <row r="31" spans="1:24" x14ac:dyDescent="0.25">
      <c r="A31" s="8" t="s">
        <v>10</v>
      </c>
      <c r="B31" s="9" t="s">
        <v>11</v>
      </c>
      <c r="C31" s="10">
        <v>81368</v>
      </c>
      <c r="D31" s="2">
        <f t="shared" ref="D31" si="10">+H31+I31+K31+L31+N31+O31</f>
        <v>4177.4799999999996</v>
      </c>
      <c r="E31" s="50">
        <f>D31/C31</f>
        <v>5.1340576147871395E-2</v>
      </c>
      <c r="F31" s="61"/>
      <c r="G31" s="12"/>
      <c r="H31" s="13"/>
      <c r="I31" s="93"/>
      <c r="J31" s="19">
        <v>81368</v>
      </c>
      <c r="K31" s="14">
        <v>4177.4799999999996</v>
      </c>
      <c r="L31" s="91"/>
      <c r="M31" s="12"/>
      <c r="N31" s="13"/>
      <c r="O31" s="20"/>
    </row>
    <row r="32" spans="1:24" ht="38.25" x14ac:dyDescent="0.25">
      <c r="A32" s="21" t="s">
        <v>16</v>
      </c>
      <c r="B32" s="9" t="s">
        <v>17</v>
      </c>
      <c r="C32" s="10">
        <v>240733</v>
      </c>
      <c r="D32" s="2">
        <f>+H32+I32+K32+L32+N32+O32</f>
        <v>12359.4</v>
      </c>
      <c r="E32" s="50">
        <f t="shared" si="8"/>
        <v>5.1340696954717463E-2</v>
      </c>
      <c r="F32" s="61"/>
      <c r="G32" s="12"/>
      <c r="H32" s="13"/>
      <c r="I32" s="93"/>
      <c r="J32" s="19">
        <v>240733</v>
      </c>
      <c r="K32" s="14">
        <v>12359.4</v>
      </c>
      <c r="L32" s="91"/>
      <c r="M32" s="12"/>
      <c r="N32" s="13"/>
      <c r="O32" s="20"/>
    </row>
    <row r="33" spans="1:15" x14ac:dyDescent="0.25">
      <c r="A33" s="8"/>
      <c r="B33" s="9" t="s">
        <v>20</v>
      </c>
      <c r="C33" s="10">
        <v>562394</v>
      </c>
      <c r="D33" s="2">
        <f>+H33+I33+K33+L33+N33+O33</f>
        <v>0</v>
      </c>
      <c r="E33" s="71">
        <f t="shared" si="8"/>
        <v>0</v>
      </c>
      <c r="F33" s="57"/>
      <c r="G33" s="10">
        <v>292011</v>
      </c>
      <c r="H33" s="2">
        <v>0</v>
      </c>
      <c r="I33" s="94"/>
      <c r="J33" s="10">
        <v>141276</v>
      </c>
      <c r="K33" s="2">
        <v>0</v>
      </c>
      <c r="L33" s="94"/>
      <c r="M33" s="10">
        <v>129107</v>
      </c>
      <c r="N33" s="2"/>
      <c r="O33" s="11"/>
    </row>
    <row r="34" spans="1:15" x14ac:dyDescent="0.25">
      <c r="A34" s="45"/>
      <c r="B34" s="48" t="s">
        <v>24</v>
      </c>
      <c r="C34" s="30">
        <f>+C32+C31+C33</f>
        <v>884495</v>
      </c>
      <c r="D34" s="29">
        <f>+H34+I34+K34+L34+N34+O34</f>
        <v>16536.879999999997</v>
      </c>
      <c r="E34" s="51">
        <f t="shared" si="8"/>
        <v>1.8696408685181937E-2</v>
      </c>
      <c r="F34" s="59"/>
      <c r="G34" s="30">
        <f t="shared" ref="G34:N34" si="11">+G32+G31+G33</f>
        <v>292011</v>
      </c>
      <c r="H34" s="29">
        <f t="shared" si="11"/>
        <v>0</v>
      </c>
      <c r="I34" s="95"/>
      <c r="J34" s="30">
        <f t="shared" si="11"/>
        <v>463377</v>
      </c>
      <c r="K34" s="29">
        <f>+K32+K31+K33</f>
        <v>16536.879999999997</v>
      </c>
      <c r="L34" s="95"/>
      <c r="M34" s="30">
        <f t="shared" si="11"/>
        <v>129107</v>
      </c>
      <c r="N34" s="29">
        <f t="shared" si="11"/>
        <v>0</v>
      </c>
      <c r="O34" s="31"/>
    </row>
    <row r="35" spans="1:15" s="41" customFormat="1" ht="15.75" thickBot="1" x14ac:dyDescent="0.3">
      <c r="A35" s="46"/>
      <c r="B35" s="49" t="s">
        <v>25</v>
      </c>
      <c r="C35" s="32">
        <f>+C30+C34</f>
        <v>1506916</v>
      </c>
      <c r="D35" s="34">
        <f>+H35+I35+K35+L35+N35+O35</f>
        <v>47844.959999999999</v>
      </c>
      <c r="E35" s="52">
        <f t="shared" si="8"/>
        <v>3.1750250179837493E-2</v>
      </c>
      <c r="F35" s="59"/>
      <c r="G35" s="32">
        <f>+G30+G34</f>
        <v>292011</v>
      </c>
      <c r="H35" s="34">
        <f t="shared" ref="H35:O35" si="12">+H30+H34</f>
        <v>0</v>
      </c>
      <c r="I35" s="96">
        <f t="shared" si="12"/>
        <v>0</v>
      </c>
      <c r="J35" s="32">
        <f t="shared" si="12"/>
        <v>463377</v>
      </c>
      <c r="K35" s="34">
        <f t="shared" si="12"/>
        <v>16536.879999999997</v>
      </c>
      <c r="L35" s="96">
        <f t="shared" si="12"/>
        <v>0</v>
      </c>
      <c r="M35" s="32">
        <f t="shared" si="12"/>
        <v>751528</v>
      </c>
      <c r="N35" s="34">
        <f t="shared" si="12"/>
        <v>0</v>
      </c>
      <c r="O35" s="33">
        <f>+O30+O34</f>
        <v>31308.080000000002</v>
      </c>
    </row>
    <row r="39" spans="1:15" x14ac:dyDescent="0.25">
      <c r="D39" s="25"/>
    </row>
  </sheetData>
  <mergeCells count="16">
    <mergeCell ref="G5:I5"/>
    <mergeCell ref="J5:L5"/>
    <mergeCell ref="M5:O5"/>
    <mergeCell ref="P5:R5"/>
    <mergeCell ref="S5:U5"/>
    <mergeCell ref="V5:X5"/>
    <mergeCell ref="C5:E5"/>
    <mergeCell ref="C26:E26"/>
    <mergeCell ref="A17:B17"/>
    <mergeCell ref="A18:B18"/>
    <mergeCell ref="A19:B19"/>
    <mergeCell ref="A20:B20"/>
    <mergeCell ref="A21:B21"/>
    <mergeCell ref="G26:I26"/>
    <mergeCell ref="J26:L26"/>
    <mergeCell ref="M26:O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3A7C-F7B4-46F8-82EE-88C6AEAFD5D2}">
  <dimension ref="A1:Q56"/>
  <sheetViews>
    <sheetView topLeftCell="A19" workbookViewId="0">
      <selection activeCell="O39" sqref="O39:P53"/>
    </sheetView>
  </sheetViews>
  <sheetFormatPr defaultRowHeight="15" x14ac:dyDescent="0.25"/>
  <cols>
    <col min="1" max="1" width="15.7109375" customWidth="1"/>
    <col min="2" max="3" width="26.5703125" customWidth="1"/>
    <col min="4" max="16" width="13.7109375" customWidth="1"/>
  </cols>
  <sheetData>
    <row r="1" spans="1:16" ht="15.4" customHeight="1" x14ac:dyDescent="0.25">
      <c r="A1" s="97" t="s">
        <v>42</v>
      </c>
      <c r="B1" s="98" t="s">
        <v>43</v>
      </c>
      <c r="C1" s="98"/>
      <c r="D1" s="98" t="s">
        <v>43</v>
      </c>
      <c r="E1" s="99" t="s">
        <v>44</v>
      </c>
      <c r="F1" s="99" t="s">
        <v>44</v>
      </c>
      <c r="G1" s="99" t="s">
        <v>45</v>
      </c>
      <c r="H1" s="99" t="s">
        <v>45</v>
      </c>
      <c r="I1" s="99" t="s">
        <v>46</v>
      </c>
      <c r="J1" s="99" t="s">
        <v>46</v>
      </c>
      <c r="K1" s="99" t="s">
        <v>47</v>
      </c>
      <c r="L1" s="99" t="s">
        <v>47</v>
      </c>
      <c r="M1" s="99" t="s">
        <v>48</v>
      </c>
      <c r="N1" s="99" t="s">
        <v>48</v>
      </c>
      <c r="O1" s="99" t="s">
        <v>49</v>
      </c>
      <c r="P1" s="99" t="s">
        <v>49</v>
      </c>
    </row>
    <row r="2" spans="1:16" ht="15.4" customHeight="1" thickBot="1" x14ac:dyDescent="0.3">
      <c r="A2" s="97" t="s">
        <v>50</v>
      </c>
      <c r="B2" s="100"/>
      <c r="C2" s="100"/>
      <c r="D2" s="100"/>
      <c r="E2" s="101" t="s">
        <v>51</v>
      </c>
      <c r="F2" s="101" t="s">
        <v>52</v>
      </c>
      <c r="G2" s="101" t="s">
        <v>51</v>
      </c>
      <c r="H2" s="101" t="s">
        <v>52</v>
      </c>
      <c r="I2" s="101" t="s">
        <v>51</v>
      </c>
      <c r="J2" s="101" t="s">
        <v>52</v>
      </c>
      <c r="K2" s="101" t="s">
        <v>51</v>
      </c>
      <c r="L2" s="101" t="s">
        <v>52</v>
      </c>
      <c r="M2" s="101" t="s">
        <v>51</v>
      </c>
      <c r="N2" s="101" t="s">
        <v>52</v>
      </c>
      <c r="O2" s="101" t="s">
        <v>51</v>
      </c>
      <c r="P2" s="101" t="s">
        <v>52</v>
      </c>
    </row>
    <row r="3" spans="1:16" ht="15.4" customHeight="1" x14ac:dyDescent="0.25">
      <c r="A3" s="102" t="s">
        <v>53</v>
      </c>
      <c r="B3" s="103" t="s">
        <v>54</v>
      </c>
      <c r="C3" s="103"/>
      <c r="D3" s="103" t="s">
        <v>55</v>
      </c>
      <c r="E3" s="101" t="s">
        <v>55</v>
      </c>
      <c r="F3" s="101" t="s">
        <v>55</v>
      </c>
      <c r="G3" s="101" t="s">
        <v>55</v>
      </c>
      <c r="H3" s="101" t="s">
        <v>55</v>
      </c>
      <c r="I3" s="101" t="s">
        <v>55</v>
      </c>
      <c r="J3" s="101" t="s">
        <v>55</v>
      </c>
      <c r="K3" s="101" t="s">
        <v>55</v>
      </c>
      <c r="L3" s="101" t="s">
        <v>55</v>
      </c>
      <c r="M3" s="101" t="s">
        <v>55</v>
      </c>
      <c r="N3" s="101" t="s">
        <v>55</v>
      </c>
      <c r="O3" s="101" t="s">
        <v>55</v>
      </c>
      <c r="P3" s="101" t="s">
        <v>55</v>
      </c>
    </row>
    <row r="4" spans="1:16" s="105" customFormat="1" ht="15.4" customHeight="1" x14ac:dyDescent="0.25">
      <c r="A4" s="104" t="s">
        <v>0</v>
      </c>
      <c r="C4" s="106">
        <v>274260</v>
      </c>
      <c r="D4" s="106">
        <v>0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7">
        <v>0</v>
      </c>
      <c r="P4" s="107">
        <v>0</v>
      </c>
    </row>
    <row r="5" spans="1:16" s="105" customFormat="1" ht="15.4" customHeight="1" x14ac:dyDescent="0.25">
      <c r="A5" s="104" t="s">
        <v>2</v>
      </c>
      <c r="C5" s="106">
        <v>99999.999999999985</v>
      </c>
      <c r="D5" s="106">
        <v>205955.52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7">
        <v>0</v>
      </c>
      <c r="P5" s="107">
        <v>205955.52</v>
      </c>
    </row>
    <row r="6" spans="1:16" s="105" customFormat="1" ht="15.4" customHeight="1" x14ac:dyDescent="0.25">
      <c r="A6" s="104" t="s">
        <v>56</v>
      </c>
      <c r="C6" s="106">
        <v>2900000</v>
      </c>
      <c r="D6" s="106">
        <v>0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7">
        <v>0</v>
      </c>
      <c r="P6" s="107">
        <v>0</v>
      </c>
    </row>
    <row r="7" spans="1:16" s="105" customFormat="1" ht="15.4" customHeight="1" x14ac:dyDescent="0.25">
      <c r="A7" s="104" t="s">
        <v>5</v>
      </c>
      <c r="C7" s="106">
        <v>114000</v>
      </c>
      <c r="D7" s="106">
        <v>0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7">
        <v>0</v>
      </c>
      <c r="P7" s="107">
        <v>0</v>
      </c>
    </row>
    <row r="8" spans="1:16" ht="15.4" customHeight="1" x14ac:dyDescent="0.25">
      <c r="A8" s="101" t="s">
        <v>57</v>
      </c>
      <c r="C8" s="108">
        <v>10000</v>
      </c>
      <c r="D8" s="108">
        <v>0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10">
        <v>0</v>
      </c>
      <c r="P8" s="110">
        <v>0</v>
      </c>
    </row>
    <row r="9" spans="1:16" ht="15.4" customHeight="1" x14ac:dyDescent="0.25">
      <c r="A9" s="101" t="s">
        <v>6</v>
      </c>
      <c r="C9" s="108">
        <v>17751352</v>
      </c>
      <c r="D9" s="108">
        <v>2904384.0899999989</v>
      </c>
      <c r="E9" s="110">
        <v>751931.47999999986</v>
      </c>
      <c r="F9" s="110">
        <v>734536.51999999967</v>
      </c>
      <c r="G9" s="110">
        <v>83169.649999999994</v>
      </c>
      <c r="H9" s="110">
        <v>84879.139999999985</v>
      </c>
      <c r="I9" s="110">
        <v>68730.040000000008</v>
      </c>
      <c r="J9" s="110">
        <v>71493.759999999995</v>
      </c>
      <c r="K9" s="109"/>
      <c r="L9" s="109"/>
      <c r="M9" s="110">
        <v>0</v>
      </c>
      <c r="N9" s="110">
        <v>0</v>
      </c>
      <c r="O9" s="110">
        <v>550333.07999999984</v>
      </c>
      <c r="P9" s="110">
        <v>559310.41999999993</v>
      </c>
    </row>
    <row r="10" spans="1:16" ht="15.4" customHeight="1" x14ac:dyDescent="0.25">
      <c r="A10" s="101" t="s">
        <v>8</v>
      </c>
      <c r="C10" s="108">
        <v>8514933</v>
      </c>
      <c r="D10" s="108">
        <v>1109108.8899999999</v>
      </c>
      <c r="E10" s="109"/>
      <c r="F10" s="109"/>
      <c r="G10" s="109"/>
      <c r="H10" s="109"/>
      <c r="I10" s="109"/>
      <c r="J10" s="109"/>
      <c r="K10" s="109"/>
      <c r="L10" s="109"/>
      <c r="M10" s="110">
        <v>544843.47000000009</v>
      </c>
      <c r="N10" s="110">
        <v>564265.42000000004</v>
      </c>
      <c r="O10" s="109"/>
      <c r="P10" s="109"/>
    </row>
    <row r="11" spans="1:16" ht="15.4" customHeight="1" x14ac:dyDescent="0.25">
      <c r="A11" s="101" t="s">
        <v>58</v>
      </c>
      <c r="C11" s="108">
        <v>488100.00000000012</v>
      </c>
      <c r="D11" s="108">
        <v>41057.050000000003</v>
      </c>
      <c r="E11" s="110">
        <v>0</v>
      </c>
      <c r="F11" s="110">
        <v>1820</v>
      </c>
      <c r="G11" s="110">
        <v>0</v>
      </c>
      <c r="H11" s="110">
        <v>1308</v>
      </c>
      <c r="I11" s="110">
        <v>0</v>
      </c>
      <c r="J11" s="110">
        <v>0</v>
      </c>
      <c r="K11" s="110">
        <v>3090</v>
      </c>
      <c r="L11" s="110">
        <v>300</v>
      </c>
      <c r="M11" s="110">
        <v>18997.05</v>
      </c>
      <c r="N11" s="110">
        <v>15542</v>
      </c>
      <c r="O11" s="109"/>
      <c r="P11" s="109"/>
    </row>
    <row r="12" spans="1:16" ht="15.4" customHeight="1" x14ac:dyDescent="0.25">
      <c r="A12" s="101" t="s">
        <v>59</v>
      </c>
      <c r="C12" s="108">
        <v>538527</v>
      </c>
      <c r="D12" s="108">
        <v>89294.13</v>
      </c>
      <c r="E12" s="109"/>
      <c r="F12" s="109"/>
      <c r="G12" s="110">
        <v>624.53</v>
      </c>
      <c r="H12" s="110">
        <v>0</v>
      </c>
      <c r="I12" s="110">
        <v>0</v>
      </c>
      <c r="J12" s="110">
        <v>0</v>
      </c>
      <c r="K12" s="109"/>
      <c r="L12" s="109"/>
      <c r="M12" s="110">
        <v>6345</v>
      </c>
      <c r="N12" s="110">
        <v>82324.600000000006</v>
      </c>
      <c r="O12" s="109"/>
      <c r="P12" s="109"/>
    </row>
    <row r="13" spans="1:16" ht="15.4" customHeight="1" x14ac:dyDescent="0.25">
      <c r="A13" s="101" t="s">
        <v>60</v>
      </c>
      <c r="C13" s="108">
        <v>53299.999999999993</v>
      </c>
      <c r="D13" s="108">
        <v>8666.090000000002</v>
      </c>
      <c r="E13" s="110">
        <v>554.28</v>
      </c>
      <c r="F13" s="110">
        <v>0</v>
      </c>
      <c r="G13" s="110">
        <v>0</v>
      </c>
      <c r="H13" s="110">
        <v>0</v>
      </c>
      <c r="I13" s="110">
        <v>197.48</v>
      </c>
      <c r="J13" s="110">
        <v>139.55000000000001</v>
      </c>
      <c r="K13" s="109"/>
      <c r="L13" s="109"/>
      <c r="M13" s="110">
        <v>6669.66</v>
      </c>
      <c r="N13" s="110">
        <v>1105.1199999999999</v>
      </c>
      <c r="O13" s="109"/>
      <c r="P13" s="109"/>
    </row>
    <row r="14" spans="1:16" ht="15.4" customHeight="1" x14ac:dyDescent="0.25">
      <c r="A14" s="101" t="s">
        <v>10</v>
      </c>
      <c r="C14" s="108">
        <v>9262588.0000000037</v>
      </c>
      <c r="D14" s="108">
        <v>1381235.429999999</v>
      </c>
      <c r="E14" s="110">
        <v>254369.31000000029</v>
      </c>
      <c r="F14" s="110">
        <v>245855.99000000031</v>
      </c>
      <c r="G14" s="110">
        <v>27404.89</v>
      </c>
      <c r="H14" s="110">
        <v>29017.23000000001</v>
      </c>
      <c r="I14" s="110">
        <v>23481.26</v>
      </c>
      <c r="J14" s="110">
        <v>24279.46</v>
      </c>
      <c r="K14" s="110">
        <v>1044.42</v>
      </c>
      <c r="L14" s="110">
        <v>101.4</v>
      </c>
      <c r="M14" s="110">
        <v>385988.64999999979</v>
      </c>
      <c r="N14" s="110">
        <v>389692.81999999989</v>
      </c>
      <c r="O14" s="109"/>
      <c r="P14" s="109"/>
    </row>
    <row r="15" spans="1:16" ht="15.4" customHeight="1" x14ac:dyDescent="0.25">
      <c r="A15" s="101" t="s">
        <v>61</v>
      </c>
      <c r="C15" s="108">
        <v>1375690.0000000009</v>
      </c>
      <c r="D15" s="108">
        <v>166935.73000000001</v>
      </c>
      <c r="E15" s="110">
        <v>975.22</v>
      </c>
      <c r="F15" s="110">
        <v>182.12</v>
      </c>
      <c r="G15" s="110">
        <v>14704.819999999991</v>
      </c>
      <c r="H15" s="110">
        <v>8312.52</v>
      </c>
      <c r="I15" s="110">
        <v>27821.98</v>
      </c>
      <c r="J15" s="110">
        <v>39086.94</v>
      </c>
      <c r="K15" s="110">
        <v>0</v>
      </c>
      <c r="L15" s="110">
        <v>0</v>
      </c>
      <c r="M15" s="110">
        <v>10977.73</v>
      </c>
      <c r="N15" s="110">
        <v>6965.8099999999986</v>
      </c>
      <c r="O15" s="110">
        <v>30205.54</v>
      </c>
      <c r="P15" s="110">
        <v>27703.05000000001</v>
      </c>
    </row>
    <row r="16" spans="1:16" ht="15.4" customHeight="1" x14ac:dyDescent="0.25">
      <c r="A16" s="101" t="s">
        <v>62</v>
      </c>
      <c r="C16" s="108">
        <v>215000</v>
      </c>
      <c r="D16" s="108">
        <v>3796.639999999999</v>
      </c>
      <c r="E16" s="109"/>
      <c r="F16" s="109"/>
      <c r="G16" s="109"/>
      <c r="H16" s="109"/>
      <c r="I16" s="110">
        <v>0</v>
      </c>
      <c r="J16" s="110">
        <v>3796.639999999999</v>
      </c>
      <c r="K16" s="109"/>
      <c r="L16" s="109"/>
      <c r="M16" s="109"/>
      <c r="N16" s="109"/>
      <c r="O16" s="109"/>
      <c r="P16" s="109"/>
    </row>
    <row r="17" spans="1:16" ht="15.4" customHeight="1" x14ac:dyDescent="0.25">
      <c r="A17" s="101" t="s">
        <v>63</v>
      </c>
      <c r="C17" s="108">
        <v>171764</v>
      </c>
      <c r="D17" s="108">
        <v>31582.62999999999</v>
      </c>
      <c r="E17" s="110">
        <v>0</v>
      </c>
      <c r="F17" s="110">
        <v>32.6</v>
      </c>
      <c r="G17" s="109"/>
      <c r="H17" s="109"/>
      <c r="I17" s="109"/>
      <c r="J17" s="109"/>
      <c r="K17" s="109"/>
      <c r="L17" s="109"/>
      <c r="M17" s="110">
        <v>237.57</v>
      </c>
      <c r="N17" s="110">
        <v>5540.44</v>
      </c>
      <c r="O17" s="110">
        <v>16602</v>
      </c>
      <c r="P17" s="110">
        <v>9170.0199999999986</v>
      </c>
    </row>
    <row r="18" spans="1:16" ht="15.4" customHeight="1" x14ac:dyDescent="0.25">
      <c r="A18" s="101" t="s">
        <v>64</v>
      </c>
      <c r="C18" s="108">
        <v>127396</v>
      </c>
      <c r="D18" s="108">
        <v>14882.33</v>
      </c>
      <c r="E18" s="110">
        <v>960.05</v>
      </c>
      <c r="F18" s="110">
        <v>4215.1000000000004</v>
      </c>
      <c r="G18" s="109"/>
      <c r="H18" s="109"/>
      <c r="I18" s="109"/>
      <c r="J18" s="109"/>
      <c r="K18" s="109"/>
      <c r="L18" s="109"/>
      <c r="M18" s="109"/>
      <c r="N18" s="109"/>
      <c r="O18" s="110">
        <v>5265.26</v>
      </c>
      <c r="P18" s="110">
        <v>4441.92</v>
      </c>
    </row>
    <row r="19" spans="1:16" ht="15.4" customHeight="1" x14ac:dyDescent="0.25">
      <c r="A19" s="101" t="s">
        <v>65</v>
      </c>
      <c r="C19" s="108">
        <v>3756953.0000000009</v>
      </c>
      <c r="D19" s="108">
        <v>679380.45000000054</v>
      </c>
      <c r="E19" s="109"/>
      <c r="F19" s="109"/>
      <c r="G19" s="109"/>
      <c r="H19" s="110">
        <v>24.72</v>
      </c>
      <c r="I19" s="110">
        <v>965.45</v>
      </c>
      <c r="J19" s="110">
        <v>1077.31</v>
      </c>
      <c r="K19" s="109"/>
      <c r="L19" s="109"/>
      <c r="M19" s="109"/>
      <c r="N19" s="110">
        <v>142.38999999999999</v>
      </c>
      <c r="O19" s="110">
        <v>316581.69000000018</v>
      </c>
      <c r="P19" s="110">
        <v>360588.89</v>
      </c>
    </row>
    <row r="20" spans="1:16" ht="15.4" customHeight="1" x14ac:dyDescent="0.25">
      <c r="A20" s="101" t="s">
        <v>66</v>
      </c>
      <c r="C20" s="108">
        <v>3800099</v>
      </c>
      <c r="D20" s="108">
        <v>514963.72000000032</v>
      </c>
      <c r="E20" s="110">
        <v>6202.0699999999988</v>
      </c>
      <c r="F20" s="110">
        <v>24242.69</v>
      </c>
      <c r="G20" s="110">
        <v>2482.79</v>
      </c>
      <c r="H20" s="110">
        <v>2622.9300000000012</v>
      </c>
      <c r="I20" s="110">
        <v>1764.08</v>
      </c>
      <c r="J20" s="110">
        <v>2962.26</v>
      </c>
      <c r="K20" s="110">
        <v>0</v>
      </c>
      <c r="L20" s="110">
        <v>0</v>
      </c>
      <c r="M20" s="110">
        <v>16693.75</v>
      </c>
      <c r="N20" s="110">
        <v>32023.610000000011</v>
      </c>
      <c r="O20" s="110">
        <v>188127.3800000003</v>
      </c>
      <c r="P20" s="110">
        <v>237842.16</v>
      </c>
    </row>
    <row r="21" spans="1:16" ht="15.4" customHeight="1" x14ac:dyDescent="0.25">
      <c r="A21" s="101" t="s">
        <v>67</v>
      </c>
      <c r="C21" s="108">
        <v>945000</v>
      </c>
      <c r="D21" s="108">
        <v>53549.58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>
        <v>26176.07</v>
      </c>
      <c r="P21" s="110">
        <v>27373.51</v>
      </c>
    </row>
    <row r="22" spans="1:16" ht="15.4" customHeight="1" x14ac:dyDescent="0.25">
      <c r="A22" s="101" t="s">
        <v>68</v>
      </c>
      <c r="C22" s="108">
        <v>989720.00000000023</v>
      </c>
      <c r="D22" s="108">
        <v>97663.690000000061</v>
      </c>
      <c r="E22" s="110">
        <v>0</v>
      </c>
      <c r="F22" s="110">
        <v>425.49</v>
      </c>
      <c r="G22" s="110">
        <v>1880.01</v>
      </c>
      <c r="H22" s="110">
        <v>0</v>
      </c>
      <c r="I22" s="110">
        <v>5913.18</v>
      </c>
      <c r="J22" s="110">
        <v>977.13</v>
      </c>
      <c r="K22" s="109"/>
      <c r="L22" s="110">
        <v>508.8</v>
      </c>
      <c r="M22" s="110">
        <v>18073.36</v>
      </c>
      <c r="N22" s="110">
        <v>13241.66</v>
      </c>
      <c r="O22" s="110">
        <v>22551.679999999989</v>
      </c>
      <c r="P22" s="110">
        <v>34092.379999999997</v>
      </c>
    </row>
    <row r="23" spans="1:16" ht="15.4" customHeight="1" x14ac:dyDescent="0.25">
      <c r="A23" s="101" t="s">
        <v>69</v>
      </c>
      <c r="C23" s="108">
        <v>2508350</v>
      </c>
      <c r="D23" s="108">
        <v>294302.53000000003</v>
      </c>
      <c r="E23" s="109"/>
      <c r="F23" s="109"/>
      <c r="G23" s="110">
        <v>35476.589999999997</v>
      </c>
      <c r="H23" s="110">
        <v>22215.110000000019</v>
      </c>
      <c r="I23" s="110">
        <v>9922.0399999999991</v>
      </c>
      <c r="J23" s="110">
        <v>10199.620000000001</v>
      </c>
      <c r="K23" s="110">
        <v>107.87</v>
      </c>
      <c r="L23" s="110">
        <v>3486</v>
      </c>
      <c r="M23" s="110">
        <v>71400.45</v>
      </c>
      <c r="N23" s="110">
        <v>104005.24000000011</v>
      </c>
      <c r="O23" s="110">
        <v>22240.889999999989</v>
      </c>
      <c r="P23" s="110">
        <v>15248.72</v>
      </c>
    </row>
    <row r="24" spans="1:16" ht="15.4" customHeight="1" x14ac:dyDescent="0.25">
      <c r="A24" s="101" t="s">
        <v>70</v>
      </c>
      <c r="C24" s="108">
        <v>284470</v>
      </c>
      <c r="D24" s="108">
        <v>69700.240000000005</v>
      </c>
      <c r="E24" s="110">
        <v>3115</v>
      </c>
      <c r="F24" s="110">
        <v>2507</v>
      </c>
      <c r="G24" s="110">
        <v>21.06</v>
      </c>
      <c r="H24" s="110">
        <v>271.13</v>
      </c>
      <c r="I24" s="110">
        <v>0</v>
      </c>
      <c r="J24" s="110">
        <v>75</v>
      </c>
      <c r="K24" s="110">
        <v>0</v>
      </c>
      <c r="L24" s="110">
        <v>0</v>
      </c>
      <c r="M24" s="110">
        <v>507.94000000000011</v>
      </c>
      <c r="N24" s="110">
        <v>1008.12</v>
      </c>
      <c r="O24" s="110">
        <v>5289.15</v>
      </c>
      <c r="P24" s="110">
        <v>56905.84</v>
      </c>
    </row>
    <row r="25" spans="1:16" ht="15.4" customHeight="1" x14ac:dyDescent="0.25">
      <c r="A25" s="101" t="s">
        <v>71</v>
      </c>
      <c r="C25" s="108">
        <v>2070400</v>
      </c>
      <c r="D25" s="108">
        <v>172407.52</v>
      </c>
      <c r="E25" s="109"/>
      <c r="F25" s="109"/>
      <c r="G25" s="110">
        <v>21732.35999999999</v>
      </c>
      <c r="H25" s="110">
        <v>32936.70999999997</v>
      </c>
      <c r="I25" s="110">
        <v>8631.2999999999993</v>
      </c>
      <c r="J25" s="110">
        <v>7193.4999999999991</v>
      </c>
      <c r="K25" s="110">
        <v>2477.46</v>
      </c>
      <c r="L25" s="110">
        <v>0</v>
      </c>
      <c r="M25" s="110">
        <v>35235.460000000006</v>
      </c>
      <c r="N25" s="110">
        <v>64200.730000000047</v>
      </c>
      <c r="O25" s="109"/>
      <c r="P25" s="109"/>
    </row>
    <row r="26" spans="1:16" ht="15.4" customHeight="1" x14ac:dyDescent="0.25">
      <c r="A26" s="101" t="s">
        <v>72</v>
      </c>
      <c r="C26" s="108">
        <v>190000</v>
      </c>
      <c r="D26" s="108">
        <v>39184.559999999998</v>
      </c>
      <c r="E26" s="109"/>
      <c r="F26" s="109"/>
      <c r="G26" s="109"/>
      <c r="H26" s="109"/>
      <c r="I26" s="110">
        <v>23791.689999999991</v>
      </c>
      <c r="J26" s="110">
        <v>15392.87</v>
      </c>
      <c r="K26" s="109"/>
      <c r="L26" s="109"/>
      <c r="M26" s="109"/>
      <c r="N26" s="109"/>
      <c r="O26" s="109"/>
      <c r="P26" s="109"/>
    </row>
    <row r="27" spans="1:16" ht="15.4" customHeight="1" x14ac:dyDescent="0.25">
      <c r="A27" s="101" t="s">
        <v>73</v>
      </c>
      <c r="C27" s="108">
        <v>96000</v>
      </c>
      <c r="D27" s="108">
        <v>5848.41</v>
      </c>
      <c r="E27" s="109"/>
      <c r="F27" s="109"/>
      <c r="G27" s="109"/>
      <c r="H27" s="109"/>
      <c r="I27" s="110">
        <v>0</v>
      </c>
      <c r="J27" s="110">
        <v>0</v>
      </c>
      <c r="K27" s="109"/>
      <c r="L27" s="109"/>
      <c r="M27" s="109"/>
      <c r="N27" s="109"/>
      <c r="O27" s="110">
        <v>344.05</v>
      </c>
      <c r="P27" s="110">
        <v>5504.3600000000006</v>
      </c>
    </row>
    <row r="28" spans="1:16" ht="15.4" customHeight="1" x14ac:dyDescent="0.25">
      <c r="A28" s="101" t="s">
        <v>74</v>
      </c>
      <c r="C28" s="108">
        <v>748650.00000000023</v>
      </c>
      <c r="D28" s="108">
        <v>43295.05</v>
      </c>
      <c r="E28" s="110">
        <v>0</v>
      </c>
      <c r="F28" s="110">
        <v>2708.39</v>
      </c>
      <c r="G28" s="110">
        <v>5015.6799999999994</v>
      </c>
      <c r="H28" s="110">
        <v>27306.499999999989</v>
      </c>
      <c r="I28" s="110">
        <v>2139.34</v>
      </c>
      <c r="J28" s="110">
        <v>403.87999999999988</v>
      </c>
      <c r="K28" s="109"/>
      <c r="L28" s="109"/>
      <c r="M28" s="109"/>
      <c r="N28" s="109"/>
      <c r="O28" s="110">
        <v>3440.88</v>
      </c>
      <c r="P28" s="110">
        <v>2280.38</v>
      </c>
    </row>
    <row r="29" spans="1:16" ht="15.4" customHeight="1" x14ac:dyDescent="0.25">
      <c r="A29" s="101" t="s">
        <v>75</v>
      </c>
      <c r="C29" s="108">
        <v>34330</v>
      </c>
      <c r="D29" s="108">
        <v>5484.0400000000009</v>
      </c>
      <c r="E29" s="109"/>
      <c r="F29" s="109"/>
      <c r="G29" s="110">
        <v>186.2</v>
      </c>
      <c r="H29" s="109"/>
      <c r="I29" s="110">
        <v>4431.6600000000008</v>
      </c>
      <c r="J29" s="110">
        <v>866.18000000000006</v>
      </c>
      <c r="K29" s="109"/>
      <c r="L29" s="109"/>
      <c r="M29" s="109"/>
      <c r="N29" s="109"/>
      <c r="O29" s="109"/>
      <c r="P29" s="109"/>
    </row>
    <row r="30" spans="1:16" ht="15.4" customHeight="1" x14ac:dyDescent="0.25">
      <c r="A30" s="101" t="s">
        <v>76</v>
      </c>
      <c r="C30" s="108">
        <v>829650.00000000023</v>
      </c>
      <c r="D30" s="108">
        <v>81727.409999999945</v>
      </c>
      <c r="E30" s="110">
        <v>286.31</v>
      </c>
      <c r="F30" s="110">
        <v>296</v>
      </c>
      <c r="G30" s="110">
        <v>4116.4999999999991</v>
      </c>
      <c r="H30" s="110">
        <v>4125.03</v>
      </c>
      <c r="I30" s="110">
        <v>3189.0000000000009</v>
      </c>
      <c r="J30" s="110">
        <v>5835.630000000001</v>
      </c>
      <c r="K30" s="110">
        <v>0</v>
      </c>
      <c r="L30" s="110">
        <v>0</v>
      </c>
      <c r="M30" s="110">
        <v>22714.829999999969</v>
      </c>
      <c r="N30" s="110">
        <v>36392.679999999993</v>
      </c>
      <c r="O30" s="110">
        <v>2067.5</v>
      </c>
      <c r="P30" s="110">
        <v>2703.9299999999989</v>
      </c>
    </row>
    <row r="31" spans="1:16" ht="15.4" customHeight="1" x14ac:dyDescent="0.25">
      <c r="A31" s="101" t="s">
        <v>77</v>
      </c>
      <c r="C31" s="108">
        <v>76229.999999999956</v>
      </c>
      <c r="D31" s="108">
        <v>7624.0599999999986</v>
      </c>
      <c r="E31" s="110">
        <v>53.17</v>
      </c>
      <c r="F31" s="109"/>
      <c r="G31" s="110">
        <v>1260.7</v>
      </c>
      <c r="H31" s="110">
        <v>0</v>
      </c>
      <c r="I31" s="110">
        <v>0</v>
      </c>
      <c r="J31" s="110">
        <v>0</v>
      </c>
      <c r="K31" s="109"/>
      <c r="L31" s="109"/>
      <c r="M31" s="110">
        <v>384.19</v>
      </c>
      <c r="N31" s="110">
        <v>0</v>
      </c>
      <c r="O31" s="110">
        <v>5926</v>
      </c>
      <c r="P31" s="110">
        <v>0</v>
      </c>
    </row>
    <row r="32" spans="1:16" x14ac:dyDescent="0.25">
      <c r="C32" s="111">
        <f>SUM(C4:C31)</f>
        <v>58226762</v>
      </c>
      <c r="D32" s="111">
        <f>SUM(D4:D31)</f>
        <v>8022029.7899999982</v>
      </c>
      <c r="E32" s="111">
        <f t="shared" ref="E32:P32" si="0">SUM(E4:E31)</f>
        <v>1018446.8900000002</v>
      </c>
      <c r="F32" s="111">
        <f t="shared" si="0"/>
        <v>1016821.8999999999</v>
      </c>
      <c r="G32" s="111">
        <f t="shared" si="0"/>
        <v>198075.77999999997</v>
      </c>
      <c r="H32" s="111">
        <f t="shared" si="0"/>
        <v>213019.02</v>
      </c>
      <c r="I32" s="111">
        <f t="shared" si="0"/>
        <v>180978.5</v>
      </c>
      <c r="J32" s="111">
        <f t="shared" si="0"/>
        <v>183779.72999999998</v>
      </c>
      <c r="K32" s="111">
        <f t="shared" si="0"/>
        <v>6719.75</v>
      </c>
      <c r="L32" s="111">
        <f t="shared" si="0"/>
        <v>4396.2</v>
      </c>
      <c r="M32" s="111">
        <f t="shared" si="0"/>
        <v>1139069.1099999999</v>
      </c>
      <c r="N32" s="111">
        <f t="shared" si="0"/>
        <v>1316450.6399999999</v>
      </c>
      <c r="O32" s="111">
        <f t="shared" si="0"/>
        <v>1195151.1700000002</v>
      </c>
      <c r="P32" s="111">
        <f t="shared" si="0"/>
        <v>1549121.0999999999</v>
      </c>
    </row>
    <row r="36" spans="1:17" x14ac:dyDescent="0.25">
      <c r="E36" s="99" t="s">
        <v>44</v>
      </c>
      <c r="F36" s="99" t="s">
        <v>44</v>
      </c>
      <c r="G36" s="99" t="s">
        <v>45</v>
      </c>
      <c r="H36" s="99" t="s">
        <v>45</v>
      </c>
      <c r="I36" s="99" t="s">
        <v>46</v>
      </c>
      <c r="J36" s="99" t="s">
        <v>46</v>
      </c>
      <c r="K36" s="99" t="s">
        <v>47</v>
      </c>
      <c r="L36" s="99" t="s">
        <v>47</v>
      </c>
      <c r="M36" s="99" t="s">
        <v>48</v>
      </c>
      <c r="N36" s="99" t="s">
        <v>48</v>
      </c>
      <c r="O36" s="99" t="s">
        <v>49</v>
      </c>
      <c r="P36" s="99" t="s">
        <v>49</v>
      </c>
    </row>
    <row r="37" spans="1:17" x14ac:dyDescent="0.25">
      <c r="E37" s="101" t="s">
        <v>51</v>
      </c>
      <c r="F37" s="101" t="s">
        <v>52</v>
      </c>
      <c r="G37" s="101" t="s">
        <v>51</v>
      </c>
      <c r="H37" s="101" t="s">
        <v>52</v>
      </c>
      <c r="I37" s="101" t="s">
        <v>51</v>
      </c>
      <c r="J37" s="101" t="s">
        <v>52</v>
      </c>
      <c r="K37" s="101" t="s">
        <v>51</v>
      </c>
      <c r="L37" s="101" t="s">
        <v>52</v>
      </c>
      <c r="M37" s="101" t="s">
        <v>51</v>
      </c>
      <c r="N37" s="101" t="s">
        <v>52</v>
      </c>
      <c r="O37" s="101" t="s">
        <v>51</v>
      </c>
      <c r="P37" s="101" t="s">
        <v>52</v>
      </c>
    </row>
    <row r="38" spans="1:17" x14ac:dyDescent="0.25">
      <c r="E38" s="101" t="s">
        <v>55</v>
      </c>
      <c r="F38" s="101" t="s">
        <v>55</v>
      </c>
      <c r="G38" s="101" t="s">
        <v>55</v>
      </c>
      <c r="H38" s="101" t="s">
        <v>55</v>
      </c>
      <c r="I38" s="101" t="s">
        <v>55</v>
      </c>
      <c r="J38" s="101" t="s">
        <v>55</v>
      </c>
      <c r="K38" s="101" t="s">
        <v>55</v>
      </c>
      <c r="L38" s="101" t="s">
        <v>55</v>
      </c>
      <c r="M38" s="101" t="s">
        <v>55</v>
      </c>
      <c r="N38" s="101" t="s">
        <v>55</v>
      </c>
      <c r="O38" s="101" t="s">
        <v>55</v>
      </c>
      <c r="P38" s="101" t="s">
        <v>55</v>
      </c>
    </row>
    <row r="39" spans="1:17" x14ac:dyDescent="0.25">
      <c r="A39" s="112" t="s">
        <v>0</v>
      </c>
      <c r="B39" s="113" t="s">
        <v>1</v>
      </c>
      <c r="C39" s="2">
        <v>274260</v>
      </c>
      <c r="E39" s="114">
        <f t="shared" ref="E39:Q39" si="1">E4</f>
        <v>0</v>
      </c>
      <c r="F39" s="114">
        <f t="shared" si="1"/>
        <v>0</v>
      </c>
      <c r="G39" s="114">
        <f t="shared" si="1"/>
        <v>0</v>
      </c>
      <c r="H39" s="114">
        <f t="shared" si="1"/>
        <v>0</v>
      </c>
      <c r="I39" s="114">
        <f t="shared" si="1"/>
        <v>0</v>
      </c>
      <c r="J39" s="114">
        <f t="shared" si="1"/>
        <v>0</v>
      </c>
      <c r="K39" s="114">
        <f t="shared" si="1"/>
        <v>0</v>
      </c>
      <c r="L39" s="114">
        <f t="shared" si="1"/>
        <v>0</v>
      </c>
      <c r="M39" s="114">
        <f t="shared" si="1"/>
        <v>0</v>
      </c>
      <c r="N39" s="114">
        <f t="shared" si="1"/>
        <v>0</v>
      </c>
      <c r="O39" s="114">
        <f t="shared" si="1"/>
        <v>0</v>
      </c>
      <c r="P39" s="114">
        <f t="shared" si="1"/>
        <v>0</v>
      </c>
      <c r="Q39" s="114">
        <f t="shared" si="1"/>
        <v>0</v>
      </c>
    </row>
    <row r="40" spans="1:17" x14ac:dyDescent="0.25">
      <c r="A40" s="112" t="s">
        <v>2</v>
      </c>
      <c r="B40" s="113" t="s">
        <v>3</v>
      </c>
      <c r="C40" s="2">
        <v>99999.999999999985</v>
      </c>
      <c r="E40" s="114">
        <f t="shared" ref="E40:Q40" si="2">E5</f>
        <v>0</v>
      </c>
      <c r="F40" s="114">
        <f t="shared" si="2"/>
        <v>0</v>
      </c>
      <c r="G40" s="114">
        <f t="shared" si="2"/>
        <v>0</v>
      </c>
      <c r="H40" s="114">
        <f t="shared" si="2"/>
        <v>0</v>
      </c>
      <c r="I40" s="114">
        <f t="shared" si="2"/>
        <v>0</v>
      </c>
      <c r="J40" s="114">
        <f t="shared" si="2"/>
        <v>0</v>
      </c>
      <c r="K40" s="114">
        <f t="shared" si="2"/>
        <v>0</v>
      </c>
      <c r="L40" s="114">
        <f t="shared" si="2"/>
        <v>0</v>
      </c>
      <c r="M40" s="114">
        <f t="shared" si="2"/>
        <v>0</v>
      </c>
      <c r="N40" s="114">
        <f t="shared" si="2"/>
        <v>0</v>
      </c>
      <c r="O40" s="114">
        <f t="shared" si="2"/>
        <v>0</v>
      </c>
      <c r="P40" s="114">
        <f t="shared" si="2"/>
        <v>205955.52</v>
      </c>
      <c r="Q40" s="114">
        <f t="shared" si="2"/>
        <v>0</v>
      </c>
    </row>
    <row r="41" spans="1:17" x14ac:dyDescent="0.25">
      <c r="A41" s="112">
        <v>1551</v>
      </c>
      <c r="B41" s="113" t="s">
        <v>4</v>
      </c>
      <c r="C41" s="2">
        <v>2900000</v>
      </c>
      <c r="E41" s="114">
        <f t="shared" ref="E41:Q41" si="3">E6</f>
        <v>0</v>
      </c>
      <c r="F41" s="114">
        <f t="shared" si="3"/>
        <v>0</v>
      </c>
      <c r="G41" s="114">
        <f t="shared" si="3"/>
        <v>0</v>
      </c>
      <c r="H41" s="114">
        <f t="shared" si="3"/>
        <v>0</v>
      </c>
      <c r="I41" s="114">
        <f t="shared" si="3"/>
        <v>0</v>
      </c>
      <c r="J41" s="114">
        <f t="shared" si="3"/>
        <v>0</v>
      </c>
      <c r="K41" s="114">
        <f t="shared" si="3"/>
        <v>0</v>
      </c>
      <c r="L41" s="114">
        <f t="shared" si="3"/>
        <v>0</v>
      </c>
      <c r="M41" s="114">
        <f t="shared" si="3"/>
        <v>0</v>
      </c>
      <c r="N41" s="114">
        <f t="shared" si="3"/>
        <v>0</v>
      </c>
      <c r="O41" s="114">
        <f t="shared" si="3"/>
        <v>0</v>
      </c>
      <c r="P41" s="114">
        <f t="shared" si="3"/>
        <v>0</v>
      </c>
      <c r="Q41" s="114">
        <f t="shared" si="3"/>
        <v>0</v>
      </c>
    </row>
    <row r="42" spans="1:17" x14ac:dyDescent="0.25">
      <c r="A42" s="112" t="s">
        <v>5</v>
      </c>
      <c r="B42" s="113" t="s">
        <v>26</v>
      </c>
      <c r="C42" s="2">
        <v>114000</v>
      </c>
      <c r="E42" s="114">
        <f t="shared" ref="E42:Q42" si="4">E7</f>
        <v>0</v>
      </c>
      <c r="F42" s="114">
        <f t="shared" si="4"/>
        <v>0</v>
      </c>
      <c r="G42" s="114">
        <f t="shared" si="4"/>
        <v>0</v>
      </c>
      <c r="H42" s="114">
        <f t="shared" si="4"/>
        <v>0</v>
      </c>
      <c r="I42" s="114">
        <f t="shared" si="4"/>
        <v>0</v>
      </c>
      <c r="J42" s="114">
        <f t="shared" si="4"/>
        <v>0</v>
      </c>
      <c r="K42" s="114">
        <f t="shared" si="4"/>
        <v>0</v>
      </c>
      <c r="L42" s="114">
        <f t="shared" si="4"/>
        <v>0</v>
      </c>
      <c r="M42" s="114">
        <f t="shared" si="4"/>
        <v>0</v>
      </c>
      <c r="N42" s="114">
        <f t="shared" si="4"/>
        <v>0</v>
      </c>
      <c r="O42" s="114">
        <f t="shared" si="4"/>
        <v>0</v>
      </c>
      <c r="P42" s="114">
        <f t="shared" si="4"/>
        <v>0</v>
      </c>
      <c r="Q42" s="114">
        <f t="shared" si="4"/>
        <v>0</v>
      </c>
    </row>
    <row r="43" spans="1:17" ht="25.5" x14ac:dyDescent="0.25">
      <c r="A43" s="18"/>
      <c r="B43" s="115" t="s">
        <v>14</v>
      </c>
      <c r="C43" s="3">
        <f>SUM(C39:C42)</f>
        <v>3388260</v>
      </c>
      <c r="E43" s="114">
        <f t="shared" ref="E43:Q43" si="5">E39+E40+E41+E42</f>
        <v>0</v>
      </c>
      <c r="F43" s="114">
        <f t="shared" si="5"/>
        <v>0</v>
      </c>
      <c r="G43" s="114">
        <f t="shared" si="5"/>
        <v>0</v>
      </c>
      <c r="H43" s="114">
        <f t="shared" si="5"/>
        <v>0</v>
      </c>
      <c r="I43" s="114">
        <f t="shared" si="5"/>
        <v>0</v>
      </c>
      <c r="J43" s="114">
        <f t="shared" si="5"/>
        <v>0</v>
      </c>
      <c r="K43" s="114">
        <f t="shared" si="5"/>
        <v>0</v>
      </c>
      <c r="L43" s="114">
        <f t="shared" si="5"/>
        <v>0</v>
      </c>
      <c r="M43" s="114">
        <f t="shared" si="5"/>
        <v>0</v>
      </c>
      <c r="N43" s="114">
        <f t="shared" si="5"/>
        <v>0</v>
      </c>
      <c r="O43" s="114">
        <f t="shared" si="5"/>
        <v>0</v>
      </c>
      <c r="P43" s="114">
        <f t="shared" si="5"/>
        <v>205955.52</v>
      </c>
      <c r="Q43" s="114">
        <f t="shared" si="5"/>
        <v>0</v>
      </c>
    </row>
    <row r="44" spans="1:17" x14ac:dyDescent="0.25">
      <c r="A44" s="18"/>
      <c r="B44" s="115" t="s">
        <v>15</v>
      </c>
      <c r="C44" s="3">
        <v>10000</v>
      </c>
      <c r="E44" s="114">
        <f t="shared" ref="E44:Q44" si="6">+E8</f>
        <v>0</v>
      </c>
      <c r="F44" s="114">
        <f t="shared" si="6"/>
        <v>0</v>
      </c>
      <c r="G44" s="114">
        <f t="shared" si="6"/>
        <v>0</v>
      </c>
      <c r="H44" s="114">
        <f t="shared" si="6"/>
        <v>0</v>
      </c>
      <c r="I44" s="114">
        <f t="shared" si="6"/>
        <v>0</v>
      </c>
      <c r="J44" s="114">
        <f t="shared" si="6"/>
        <v>0</v>
      </c>
      <c r="K44" s="114">
        <f t="shared" si="6"/>
        <v>0</v>
      </c>
      <c r="L44" s="114">
        <f t="shared" si="6"/>
        <v>0</v>
      </c>
      <c r="M44" s="114">
        <f t="shared" si="6"/>
        <v>0</v>
      </c>
      <c r="N44" s="114">
        <f t="shared" si="6"/>
        <v>0</v>
      </c>
      <c r="O44" s="114">
        <f t="shared" si="6"/>
        <v>0</v>
      </c>
      <c r="P44" s="114">
        <f t="shared" si="6"/>
        <v>0</v>
      </c>
      <c r="Q44" s="114">
        <f t="shared" si="6"/>
        <v>0</v>
      </c>
    </row>
    <row r="45" spans="1:17" x14ac:dyDescent="0.25">
      <c r="A45" s="112" t="s">
        <v>6</v>
      </c>
      <c r="B45" s="113" t="s">
        <v>7</v>
      </c>
      <c r="C45" s="2">
        <v>17751352</v>
      </c>
      <c r="E45" s="114">
        <f t="shared" ref="E45:Q45" si="7">+E9</f>
        <v>751931.47999999986</v>
      </c>
      <c r="F45" s="114">
        <f t="shared" si="7"/>
        <v>734536.51999999967</v>
      </c>
      <c r="G45" s="114">
        <f t="shared" si="7"/>
        <v>83169.649999999994</v>
      </c>
      <c r="H45" s="114">
        <f t="shared" si="7"/>
        <v>84879.139999999985</v>
      </c>
      <c r="I45" s="114">
        <f t="shared" si="7"/>
        <v>68730.040000000008</v>
      </c>
      <c r="J45" s="114">
        <f t="shared" si="7"/>
        <v>71493.759999999995</v>
      </c>
      <c r="K45" s="114">
        <f t="shared" si="7"/>
        <v>0</v>
      </c>
      <c r="L45" s="114">
        <f t="shared" si="7"/>
        <v>0</v>
      </c>
      <c r="M45" s="114">
        <f t="shared" si="7"/>
        <v>0</v>
      </c>
      <c r="N45" s="114">
        <f t="shared" si="7"/>
        <v>0</v>
      </c>
      <c r="O45" s="114">
        <f t="shared" si="7"/>
        <v>550333.07999999984</v>
      </c>
      <c r="P45" s="114">
        <f t="shared" si="7"/>
        <v>559310.41999999993</v>
      </c>
      <c r="Q45" s="114">
        <f t="shared" si="7"/>
        <v>0</v>
      </c>
    </row>
    <row r="46" spans="1:17" x14ac:dyDescent="0.25">
      <c r="A46" s="112" t="s">
        <v>8</v>
      </c>
      <c r="B46" s="113" t="s">
        <v>9</v>
      </c>
      <c r="C46" s="2">
        <v>8514933</v>
      </c>
      <c r="E46" s="114">
        <f t="shared" ref="E46:Q46" si="8">+E10</f>
        <v>0</v>
      </c>
      <c r="F46" s="114">
        <f t="shared" si="8"/>
        <v>0</v>
      </c>
      <c r="G46" s="114">
        <f t="shared" si="8"/>
        <v>0</v>
      </c>
      <c r="H46" s="114">
        <f t="shared" si="8"/>
        <v>0</v>
      </c>
      <c r="I46" s="114">
        <f t="shared" si="8"/>
        <v>0</v>
      </c>
      <c r="J46" s="114">
        <f t="shared" si="8"/>
        <v>0</v>
      </c>
      <c r="K46" s="114">
        <f t="shared" si="8"/>
        <v>0</v>
      </c>
      <c r="L46" s="114">
        <f t="shared" si="8"/>
        <v>0</v>
      </c>
      <c r="M46" s="114">
        <f t="shared" si="8"/>
        <v>544843.47000000009</v>
      </c>
      <c r="N46" s="114">
        <f t="shared" si="8"/>
        <v>564265.42000000004</v>
      </c>
      <c r="O46" s="114">
        <f t="shared" si="8"/>
        <v>0</v>
      </c>
      <c r="P46" s="114">
        <f t="shared" si="8"/>
        <v>0</v>
      </c>
      <c r="Q46" s="114">
        <f t="shared" si="8"/>
        <v>0</v>
      </c>
    </row>
    <row r="47" spans="1:17" x14ac:dyDescent="0.25">
      <c r="A47" s="112" t="s">
        <v>10</v>
      </c>
      <c r="B47" s="113" t="s">
        <v>11</v>
      </c>
      <c r="C47" s="2">
        <v>9262587.9999999963</v>
      </c>
      <c r="E47" s="114">
        <f t="shared" ref="E47:Q47" si="9">+E14</f>
        <v>254369.31000000029</v>
      </c>
      <c r="F47" s="114">
        <f t="shared" si="9"/>
        <v>245855.99000000031</v>
      </c>
      <c r="G47" s="114">
        <f t="shared" si="9"/>
        <v>27404.89</v>
      </c>
      <c r="H47" s="114">
        <f t="shared" si="9"/>
        <v>29017.23000000001</v>
      </c>
      <c r="I47" s="114">
        <f t="shared" si="9"/>
        <v>23481.26</v>
      </c>
      <c r="J47" s="114">
        <f t="shared" si="9"/>
        <v>24279.46</v>
      </c>
      <c r="K47" s="114">
        <f t="shared" si="9"/>
        <v>1044.42</v>
      </c>
      <c r="L47" s="114">
        <f t="shared" si="9"/>
        <v>101.4</v>
      </c>
      <c r="M47" s="114">
        <f t="shared" si="9"/>
        <v>385988.64999999979</v>
      </c>
      <c r="N47" s="114">
        <f t="shared" si="9"/>
        <v>389692.81999999989</v>
      </c>
      <c r="O47" s="114">
        <f t="shared" si="9"/>
        <v>0</v>
      </c>
      <c r="P47" s="114">
        <f t="shared" si="9"/>
        <v>0</v>
      </c>
      <c r="Q47" s="114">
        <f t="shared" si="9"/>
        <v>0</v>
      </c>
    </row>
    <row r="48" spans="1:17" ht="38.25" x14ac:dyDescent="0.25">
      <c r="A48" s="116" t="s">
        <v>16</v>
      </c>
      <c r="B48" s="113" t="s">
        <v>17</v>
      </c>
      <c r="C48" s="2">
        <v>1079927</v>
      </c>
      <c r="E48" s="114">
        <f t="shared" ref="E48:Q48" si="10">+E11+E12+E13</f>
        <v>554.28</v>
      </c>
      <c r="F48" s="114">
        <f t="shared" si="10"/>
        <v>1820</v>
      </c>
      <c r="G48" s="114">
        <f t="shared" si="10"/>
        <v>624.53</v>
      </c>
      <c r="H48" s="114">
        <f t="shared" si="10"/>
        <v>1308</v>
      </c>
      <c r="I48" s="114">
        <f t="shared" si="10"/>
        <v>197.48</v>
      </c>
      <c r="J48" s="114">
        <f t="shared" si="10"/>
        <v>139.55000000000001</v>
      </c>
      <c r="K48" s="114">
        <f t="shared" si="10"/>
        <v>3090</v>
      </c>
      <c r="L48" s="114">
        <f t="shared" si="10"/>
        <v>300</v>
      </c>
      <c r="M48" s="114">
        <f t="shared" si="10"/>
        <v>32011.71</v>
      </c>
      <c r="N48" s="114">
        <f t="shared" si="10"/>
        <v>98971.72</v>
      </c>
      <c r="O48" s="114">
        <f t="shared" si="10"/>
        <v>0</v>
      </c>
      <c r="P48" s="114">
        <f t="shared" si="10"/>
        <v>0</v>
      </c>
      <c r="Q48" s="114">
        <f t="shared" si="10"/>
        <v>0</v>
      </c>
    </row>
    <row r="49" spans="1:17" x14ac:dyDescent="0.25">
      <c r="A49" s="117" t="s">
        <v>18</v>
      </c>
      <c r="B49" s="117"/>
      <c r="C49" s="24">
        <f>C45+C46+C47+C48</f>
        <v>36608800</v>
      </c>
      <c r="E49" s="114">
        <f t="shared" ref="E49:Q49" si="11">+E45+E46+E47+E48</f>
        <v>1006855.0700000002</v>
      </c>
      <c r="F49" s="114">
        <f t="shared" si="11"/>
        <v>982212.51</v>
      </c>
      <c r="G49" s="114">
        <f t="shared" si="11"/>
        <v>111199.06999999999</v>
      </c>
      <c r="H49" s="114">
        <f t="shared" si="11"/>
        <v>115204.37</v>
      </c>
      <c r="I49" s="114">
        <f t="shared" si="11"/>
        <v>92408.78</v>
      </c>
      <c r="J49" s="114">
        <f t="shared" si="11"/>
        <v>95912.77</v>
      </c>
      <c r="K49" s="114">
        <f t="shared" si="11"/>
        <v>4134.42</v>
      </c>
      <c r="L49" s="114">
        <f t="shared" si="11"/>
        <v>401.4</v>
      </c>
      <c r="M49" s="114">
        <f t="shared" si="11"/>
        <v>962843.82999999984</v>
      </c>
      <c r="N49" s="114">
        <f t="shared" si="11"/>
        <v>1052929.96</v>
      </c>
      <c r="O49" s="114">
        <f t="shared" si="11"/>
        <v>550333.07999999984</v>
      </c>
      <c r="P49" s="114">
        <f t="shared" si="11"/>
        <v>559310.41999999993</v>
      </c>
      <c r="Q49" s="114">
        <f t="shared" si="11"/>
        <v>0</v>
      </c>
    </row>
    <row r="50" spans="1:17" x14ac:dyDescent="0.25">
      <c r="A50" s="118" t="s">
        <v>19</v>
      </c>
      <c r="B50" s="118"/>
      <c r="C50" s="24">
        <v>215000</v>
      </c>
      <c r="E50" s="114">
        <f t="shared" ref="E50:Q50" si="12">+E16</f>
        <v>0</v>
      </c>
      <c r="F50" s="114">
        <f t="shared" si="12"/>
        <v>0</v>
      </c>
      <c r="G50" s="114">
        <f t="shared" si="12"/>
        <v>0</v>
      </c>
      <c r="H50" s="114">
        <f t="shared" si="12"/>
        <v>0</v>
      </c>
      <c r="I50" s="114">
        <f t="shared" si="12"/>
        <v>0</v>
      </c>
      <c r="J50" s="114">
        <f t="shared" si="12"/>
        <v>3796.639999999999</v>
      </c>
      <c r="K50" s="114">
        <f t="shared" si="12"/>
        <v>0</v>
      </c>
      <c r="L50" s="114">
        <f t="shared" si="12"/>
        <v>0</v>
      </c>
      <c r="M50" s="114">
        <f t="shared" si="12"/>
        <v>0</v>
      </c>
      <c r="N50" s="114">
        <f t="shared" si="12"/>
        <v>0</v>
      </c>
      <c r="O50" s="114">
        <f t="shared" si="12"/>
        <v>0</v>
      </c>
      <c r="P50" s="114">
        <f t="shared" si="12"/>
        <v>0</v>
      </c>
      <c r="Q50" s="114">
        <f t="shared" si="12"/>
        <v>0</v>
      </c>
    </row>
    <row r="51" spans="1:17" x14ac:dyDescent="0.25">
      <c r="A51" s="118" t="s">
        <v>20</v>
      </c>
      <c r="B51" s="118"/>
      <c r="C51" s="24">
        <v>18004702</v>
      </c>
      <c r="E51" s="114">
        <f t="shared" ref="E51:Q51" si="13">+E31+E30+E29+E28+E27+E25+E26+E24+E23+E22+E21+E20+E19+E18+E17+E15</f>
        <v>11591.819999999998</v>
      </c>
      <c r="F51" s="114">
        <f t="shared" si="13"/>
        <v>34609.39</v>
      </c>
      <c r="G51" s="114">
        <f t="shared" si="13"/>
        <v>86876.709999999963</v>
      </c>
      <c r="H51" s="114">
        <f t="shared" si="13"/>
        <v>97814.65</v>
      </c>
      <c r="I51" s="114">
        <f t="shared" si="13"/>
        <v>88569.719999999987</v>
      </c>
      <c r="J51" s="114">
        <f t="shared" si="13"/>
        <v>84070.32</v>
      </c>
      <c r="K51" s="114">
        <f t="shared" si="13"/>
        <v>2585.33</v>
      </c>
      <c r="L51" s="114">
        <f t="shared" si="13"/>
        <v>3994.8</v>
      </c>
      <c r="M51" s="114">
        <f t="shared" si="13"/>
        <v>176225.28</v>
      </c>
      <c r="N51" s="114">
        <f t="shared" si="13"/>
        <v>263520.68000000017</v>
      </c>
      <c r="O51" s="114">
        <f t="shared" si="13"/>
        <v>644818.09000000055</v>
      </c>
      <c r="P51" s="114">
        <f t="shared" si="13"/>
        <v>783855.16000000015</v>
      </c>
      <c r="Q51" s="114">
        <f t="shared" si="13"/>
        <v>0</v>
      </c>
    </row>
    <row r="52" spans="1:17" s="1" customFormat="1" x14ac:dyDescent="0.25">
      <c r="A52" s="119" t="s">
        <v>24</v>
      </c>
      <c r="B52" s="119"/>
      <c r="C52" s="29">
        <f>+C44+C49+C50+C51</f>
        <v>54838502</v>
      </c>
      <c r="E52" s="120">
        <f t="shared" ref="E52:Q52" si="14">+E44+E45+E46+E47+E48+E50+E51</f>
        <v>1018446.8900000001</v>
      </c>
      <c r="F52" s="120">
        <f t="shared" si="14"/>
        <v>1016821.9</v>
      </c>
      <c r="G52" s="120">
        <f t="shared" si="14"/>
        <v>198075.77999999997</v>
      </c>
      <c r="H52" s="120">
        <f t="shared" si="14"/>
        <v>213019.02</v>
      </c>
      <c r="I52" s="120">
        <f t="shared" si="14"/>
        <v>180978.5</v>
      </c>
      <c r="J52" s="120">
        <f t="shared" si="14"/>
        <v>183779.73</v>
      </c>
      <c r="K52" s="120">
        <f t="shared" si="14"/>
        <v>6719.75</v>
      </c>
      <c r="L52" s="120">
        <f t="shared" si="14"/>
        <v>4396.2</v>
      </c>
      <c r="M52" s="120">
        <f t="shared" si="14"/>
        <v>1139069.1099999999</v>
      </c>
      <c r="N52" s="120">
        <f t="shared" si="14"/>
        <v>1316450.6400000001</v>
      </c>
      <c r="O52" s="120">
        <f t="shared" si="14"/>
        <v>1195151.1700000004</v>
      </c>
      <c r="P52" s="120">
        <f t="shared" si="14"/>
        <v>1343165.58</v>
      </c>
      <c r="Q52" s="120">
        <f t="shared" si="14"/>
        <v>0</v>
      </c>
    </row>
    <row r="53" spans="1:17" s="1" customFormat="1" x14ac:dyDescent="0.25">
      <c r="A53" s="119" t="s">
        <v>25</v>
      </c>
      <c r="B53" s="119"/>
      <c r="C53" s="29">
        <f>+C43+C52</f>
        <v>58226762</v>
      </c>
      <c r="E53" s="120">
        <f t="shared" ref="E53:Q53" si="15">+E52+E43</f>
        <v>1018446.8900000001</v>
      </c>
      <c r="F53" s="120">
        <f t="shared" si="15"/>
        <v>1016821.9</v>
      </c>
      <c r="G53" s="120">
        <f t="shared" si="15"/>
        <v>198075.77999999997</v>
      </c>
      <c r="H53" s="120">
        <f t="shared" si="15"/>
        <v>213019.02</v>
      </c>
      <c r="I53" s="120">
        <f t="shared" si="15"/>
        <v>180978.5</v>
      </c>
      <c r="J53" s="120">
        <f t="shared" si="15"/>
        <v>183779.73</v>
      </c>
      <c r="K53" s="120">
        <f t="shared" si="15"/>
        <v>6719.75</v>
      </c>
      <c r="L53" s="120">
        <f t="shared" si="15"/>
        <v>4396.2</v>
      </c>
      <c r="M53" s="120">
        <f t="shared" si="15"/>
        <v>1139069.1099999999</v>
      </c>
      <c r="N53" s="120">
        <f t="shared" si="15"/>
        <v>1316450.6400000001</v>
      </c>
      <c r="O53" s="120">
        <f t="shared" si="15"/>
        <v>1195151.1700000004</v>
      </c>
      <c r="P53" s="120">
        <f t="shared" si="15"/>
        <v>1549121.1</v>
      </c>
      <c r="Q53" s="120">
        <f t="shared" si="15"/>
        <v>0</v>
      </c>
    </row>
    <row r="55" spans="1:17" x14ac:dyDescent="0.25">
      <c r="E55" s="121">
        <f t="shared" ref="E55:Q55" si="16">+E32-E53</f>
        <v>0</v>
      </c>
      <c r="F55" s="121">
        <f t="shared" si="16"/>
        <v>0</v>
      </c>
      <c r="G55" s="121">
        <f t="shared" si="16"/>
        <v>0</v>
      </c>
      <c r="H55" s="121">
        <f t="shared" si="16"/>
        <v>0</v>
      </c>
      <c r="I55" s="121">
        <f t="shared" si="16"/>
        <v>0</v>
      </c>
      <c r="J55" s="121">
        <f t="shared" si="16"/>
        <v>0</v>
      </c>
      <c r="K55" s="121">
        <f t="shared" si="16"/>
        <v>0</v>
      </c>
      <c r="L55" s="121">
        <f t="shared" si="16"/>
        <v>0</v>
      </c>
      <c r="M55" s="121">
        <f t="shared" si="16"/>
        <v>0</v>
      </c>
      <c r="N55" s="121">
        <f t="shared" si="16"/>
        <v>0</v>
      </c>
      <c r="O55" s="121">
        <f t="shared" si="16"/>
        <v>0</v>
      </c>
      <c r="P55" s="121">
        <f t="shared" si="16"/>
        <v>0</v>
      </c>
      <c r="Q55" s="121">
        <f t="shared" si="16"/>
        <v>0</v>
      </c>
    </row>
    <row r="56" spans="1:17" x14ac:dyDescent="0.25">
      <c r="E56" s="121">
        <f>+E39+E40+E41+E42+E45+E46+E47+E48+E50+E51</f>
        <v>1018446.8900000001</v>
      </c>
      <c r="F56" s="121">
        <f t="shared" ref="F56:P56" si="17">+F39+F40+F41+F42+F45+F46+F47+F48+F50+F51</f>
        <v>1016821.9</v>
      </c>
      <c r="G56" s="121">
        <f t="shared" si="17"/>
        <v>198075.77999999997</v>
      </c>
      <c r="H56" s="121">
        <f t="shared" si="17"/>
        <v>213019.02</v>
      </c>
      <c r="I56" s="121">
        <f t="shared" si="17"/>
        <v>180978.5</v>
      </c>
      <c r="J56" s="121">
        <f t="shared" si="17"/>
        <v>183779.73</v>
      </c>
      <c r="K56" s="121">
        <f t="shared" si="17"/>
        <v>6719.75</v>
      </c>
      <c r="L56" s="121">
        <f t="shared" si="17"/>
        <v>4396.2</v>
      </c>
      <c r="M56" s="121">
        <f t="shared" si="17"/>
        <v>1139069.1099999999</v>
      </c>
      <c r="N56" s="121">
        <f t="shared" si="17"/>
        <v>1316450.6400000001</v>
      </c>
      <c r="O56" s="121">
        <f t="shared" si="17"/>
        <v>1195151.1700000004</v>
      </c>
      <c r="P56" s="121">
        <f t="shared" si="17"/>
        <v>1549121.1</v>
      </c>
    </row>
  </sheetData>
  <mergeCells count="5">
    <mergeCell ref="A49:B49"/>
    <mergeCell ref="A50:B50"/>
    <mergeCell ref="A51:B51"/>
    <mergeCell ref="A52:B52"/>
    <mergeCell ref="A53:B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2025-02-26T15:14:07Z</dcterms:created>
  <dcterms:modified xsi:type="dcterms:W3CDTF">2025-03-26T12:04:20Z</dcterms:modified>
  <dc:title>Kaitseliidu tegevustoetuse ja sihtfinatseerimise eelarve kasutamine (veebruar)</dc:title>
</cp:coreProperties>
</file>